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SECOFC\SGEC\Planilhas de Terceirização\2018\2018_11701 - Limpeza - Polo 4 - Maringá\"/>
    </mc:Choice>
  </mc:AlternateContent>
  <bookViews>
    <workbookView xWindow="0" yWindow="4140" windowWidth="19320" windowHeight="6930" tabRatio="926"/>
  </bookViews>
  <sheets>
    <sheet name="POSTO - Estimativa TRE" sheetId="39" r:id="rId1"/>
    <sheet name="ENCARGOS SOCIAIS-Estimativa TRE" sheetId="32" r:id="rId2"/>
    <sheet name="CITL - Estimativa TRE" sheetId="33" r:id="rId3"/>
    <sheet name="Item 1 - he 50%" sheetId="24" state="hidden" r:id="rId4"/>
    <sheet name="item 1 - he 100%" sheetId="23" state="hidden" r:id="rId5"/>
    <sheet name="INSUMOS Posto 20 hrs" sheetId="44" r:id="rId6"/>
    <sheet name="INSUMOS EXTRAORD-Estimativa TRE" sheetId="48" r:id="rId7"/>
    <sheet name="V.T. - Estimativa TRE" sheetId="47" r:id="rId8"/>
    <sheet name="HORA EXTRA - Estimativa TRE" sheetId="45" r:id="rId9"/>
    <sheet name="Item 2 - he 50%" sheetId="29" state="hidden" r:id="rId10"/>
    <sheet name="item 2 - he 100%" sheetId="30" state="hidden" r:id="rId11"/>
  </sheets>
  <definedNames>
    <definedName name="_xlnm.Print_Area" localSheetId="2">'CITL - Estimativa TRE'!$A$1:$B$23</definedName>
    <definedName name="_xlnm.Print_Area" localSheetId="1">'ENCARGOS SOCIAIS-Estimativa TRE'!$A$1:$D$70</definedName>
    <definedName name="_xlnm.Print_Area" localSheetId="8">'HORA EXTRA - Estimativa TRE'!$A$1:$I$60</definedName>
    <definedName name="_xlnm.Print_Area" localSheetId="6">'INSUMOS EXTRAORD-Estimativa TRE'!$A$1:$F$24</definedName>
    <definedName name="_xlnm.Print_Area" localSheetId="5">'INSUMOS Posto 20 hrs'!$A$1:$K$81</definedName>
    <definedName name="_xlnm.Print_Area" localSheetId="0">'POSTO - Estimativa TRE'!$A$1:$P$41</definedName>
    <definedName name="_xlnm.Print_Area" localSheetId="7">'V.T. - Estimativa TRE'!$A$1:$F$48</definedName>
    <definedName name="_xlnm.Print_Titles" localSheetId="1">'ENCARGOS SOCIAIS-Estimativa TRE'!$1:$4</definedName>
    <definedName name="_xlnm.Print_Titles" localSheetId="8">'HORA EXTRA - Estimativa TRE'!$1:$4</definedName>
    <definedName name="_xlnm.Print_Titles" localSheetId="6">'INSUMOS EXTRAORD-Estimativa TRE'!$1:$3</definedName>
    <definedName name="_xlnm.Print_Titles" localSheetId="5">'INSUMOS Posto 20 hrs'!$1:$4</definedName>
  </definedNames>
  <calcPr calcId="152511" concurrentCalc="0"/>
</workbook>
</file>

<file path=xl/calcChain.xml><?xml version="1.0" encoding="utf-8"?>
<calcChain xmlns="http://schemas.openxmlformats.org/spreadsheetml/2006/main">
  <c r="C15" i="39" l="1"/>
  <c r="D15" i="39"/>
  <c r="E11" i="47"/>
  <c r="E12" i="47"/>
  <c r="E13" i="47"/>
  <c r="E14" i="47"/>
  <c r="E15" i="47"/>
  <c r="E16" i="47"/>
  <c r="E17" i="47"/>
  <c r="E18" i="47"/>
  <c r="E19" i="47"/>
  <c r="E20" i="47"/>
  <c r="E21" i="47"/>
  <c r="E22" i="47"/>
  <c r="E23" i="47"/>
  <c r="E24" i="47"/>
  <c r="E25" i="47"/>
  <c r="E26" i="47"/>
  <c r="E27" i="47"/>
  <c r="E28" i="47"/>
  <c r="E29" i="47"/>
  <c r="E30" i="47"/>
  <c r="E31" i="47"/>
  <c r="E32" i="47"/>
  <c r="E33" i="47"/>
  <c r="E34" i="47"/>
  <c r="E35" i="47"/>
  <c r="E36" i="47"/>
  <c r="E37" i="47"/>
  <c r="E38" i="47"/>
  <c r="E39" i="47"/>
  <c r="E40" i="47"/>
  <c r="E41" i="47"/>
  <c r="E42" i="47"/>
  <c r="E43" i="47"/>
  <c r="E46" i="47"/>
  <c r="D44" i="47"/>
  <c r="E14" i="39"/>
  <c r="E15" i="39"/>
  <c r="G14" i="39"/>
  <c r="G38" i="45"/>
  <c r="I15" i="39"/>
  <c r="G15" i="39"/>
  <c r="J15" i="39"/>
  <c r="K15" i="39"/>
  <c r="L15" i="39"/>
  <c r="F80" i="44"/>
  <c r="M15" i="39"/>
  <c r="N15" i="39"/>
  <c r="F15" i="39"/>
  <c r="O14" i="39"/>
  <c r="O15" i="39"/>
  <c r="P15" i="39"/>
  <c r="C21" i="39"/>
  <c r="E21" i="39"/>
  <c r="K21" i="39"/>
  <c r="K11" i="44"/>
  <c r="E11" i="44"/>
  <c r="K12" i="44"/>
  <c r="E12" i="44"/>
  <c r="K13" i="44"/>
  <c r="E13" i="44"/>
  <c r="K14" i="44"/>
  <c r="E14" i="44"/>
  <c r="K15" i="44"/>
  <c r="E15" i="44"/>
  <c r="K16" i="44"/>
  <c r="E16" i="44"/>
  <c r="K17" i="44"/>
  <c r="E17" i="44"/>
  <c r="K18" i="44"/>
  <c r="E18" i="44"/>
  <c r="K19" i="44"/>
  <c r="E19" i="44"/>
  <c r="K20" i="44"/>
  <c r="E20" i="44"/>
  <c r="K21" i="44"/>
  <c r="E21" i="44"/>
  <c r="K22" i="44"/>
  <c r="E22" i="44"/>
  <c r="K23" i="44"/>
  <c r="E23" i="44"/>
  <c r="K24" i="44"/>
  <c r="E24" i="44"/>
  <c r="K25" i="44"/>
  <c r="E25" i="44"/>
  <c r="K26" i="44"/>
  <c r="E26" i="44"/>
  <c r="K27" i="44"/>
  <c r="E27" i="44"/>
  <c r="K28" i="44"/>
  <c r="E28" i="44"/>
  <c r="K29" i="44"/>
  <c r="E29" i="44"/>
  <c r="K30" i="44"/>
  <c r="E30" i="44"/>
  <c r="K31" i="44"/>
  <c r="E31" i="44"/>
  <c r="K32" i="44"/>
  <c r="E32" i="44"/>
  <c r="K33" i="44"/>
  <c r="E33" i="44"/>
  <c r="K34" i="44"/>
  <c r="E34" i="44"/>
  <c r="K35" i="44"/>
  <c r="E35" i="44"/>
  <c r="K38" i="44"/>
  <c r="E38" i="44"/>
  <c r="K39" i="44"/>
  <c r="E39" i="44"/>
  <c r="K40" i="44"/>
  <c r="E40" i="44"/>
  <c r="K41" i="44"/>
  <c r="E41" i="44"/>
  <c r="K42" i="44"/>
  <c r="E42" i="44"/>
  <c r="K45" i="44"/>
  <c r="E45" i="44"/>
  <c r="K46" i="44"/>
  <c r="E46" i="44"/>
  <c r="K47" i="44"/>
  <c r="E47" i="44"/>
  <c r="K48" i="44"/>
  <c r="E48" i="44"/>
  <c r="K49" i="44"/>
  <c r="E49" i="44"/>
  <c r="K50" i="44"/>
  <c r="E50" i="44"/>
  <c r="K51" i="44"/>
  <c r="E51" i="44"/>
  <c r="K52" i="44"/>
  <c r="E52" i="44"/>
  <c r="K53" i="44"/>
  <c r="E53" i="44"/>
  <c r="K54" i="44"/>
  <c r="E54" i="44"/>
  <c r="K55" i="44"/>
  <c r="E55" i="44"/>
  <c r="K58" i="44"/>
  <c r="E58" i="44"/>
  <c r="K59" i="44"/>
  <c r="E59" i="44"/>
  <c r="K60" i="44"/>
  <c r="E60" i="44"/>
  <c r="K63" i="44"/>
  <c r="E63" i="44"/>
  <c r="K64" i="44"/>
  <c r="E64" i="44"/>
  <c r="K65" i="44"/>
  <c r="E65" i="44"/>
  <c r="K66" i="44"/>
  <c r="E66" i="44"/>
  <c r="K67" i="44"/>
  <c r="E67" i="44"/>
  <c r="K68" i="44"/>
  <c r="E68" i="44"/>
  <c r="K69" i="44"/>
  <c r="E69" i="44"/>
  <c r="K70" i="44"/>
  <c r="E70" i="44"/>
  <c r="F11" i="44"/>
  <c r="F12" i="44"/>
  <c r="F13" i="44"/>
  <c r="F14" i="44"/>
  <c r="F15" i="44"/>
  <c r="F16" i="44"/>
  <c r="F17" i="44"/>
  <c r="F18" i="44"/>
  <c r="F19" i="44"/>
  <c r="F20" i="44"/>
  <c r="F21" i="44"/>
  <c r="F22" i="44"/>
  <c r="F23" i="44"/>
  <c r="F24" i="44"/>
  <c r="F25" i="44"/>
  <c r="F26" i="44"/>
  <c r="F27" i="44"/>
  <c r="F28" i="44"/>
  <c r="F29" i="44"/>
  <c r="F30" i="44"/>
  <c r="F31" i="44"/>
  <c r="F32" i="44"/>
  <c r="F33" i="44"/>
  <c r="F34" i="44"/>
  <c r="F35" i="44"/>
  <c r="F38" i="44"/>
  <c r="F39" i="44"/>
  <c r="F40" i="44"/>
  <c r="F41" i="44"/>
  <c r="F42" i="44"/>
  <c r="F45" i="44"/>
  <c r="F46" i="44"/>
  <c r="F47" i="44"/>
  <c r="F48" i="44"/>
  <c r="F49" i="44"/>
  <c r="F50" i="44"/>
  <c r="F51" i="44"/>
  <c r="F52" i="44"/>
  <c r="F53" i="44"/>
  <c r="F54" i="44"/>
  <c r="F55" i="44"/>
  <c r="F58" i="44"/>
  <c r="F59" i="44"/>
  <c r="F60" i="44"/>
  <c r="F63" i="44"/>
  <c r="F64" i="44"/>
  <c r="F65" i="44"/>
  <c r="F66" i="44"/>
  <c r="F67" i="44"/>
  <c r="F68" i="44"/>
  <c r="F69" i="44"/>
  <c r="F70" i="44"/>
  <c r="E46" i="45"/>
  <c r="E11" i="48"/>
  <c r="F11" i="48"/>
  <c r="E12" i="48"/>
  <c r="F12" i="48"/>
  <c r="E13" i="48"/>
  <c r="F13" i="48"/>
  <c r="E14" i="48"/>
  <c r="F14" i="48"/>
  <c r="E16" i="48"/>
  <c r="F16" i="48"/>
  <c r="E17" i="48"/>
  <c r="F17" i="48"/>
  <c r="E18" i="48"/>
  <c r="F18" i="48"/>
  <c r="E19" i="48"/>
  <c r="F19" i="48"/>
  <c r="F21" i="48"/>
  <c r="F22" i="48"/>
  <c r="A2" i="45"/>
  <c r="D46" i="45"/>
  <c r="D48" i="45"/>
  <c r="E48" i="45"/>
  <c r="D49" i="45"/>
  <c r="E49" i="45"/>
  <c r="D50" i="45"/>
  <c r="E50" i="45"/>
  <c r="D47" i="45"/>
  <c r="E47" i="45"/>
  <c r="F48" i="45"/>
  <c r="F49" i="45"/>
  <c r="F50" i="45"/>
  <c r="F47" i="45"/>
  <c r="F78" i="44"/>
  <c r="E22" i="48"/>
  <c r="D37" i="45"/>
  <c r="C38" i="45"/>
  <c r="H37" i="45"/>
  <c r="H38" i="45"/>
  <c r="C16" i="45"/>
  <c r="D16" i="45"/>
  <c r="F74" i="44"/>
  <c r="F75" i="44"/>
  <c r="F76" i="44"/>
  <c r="F77" i="44"/>
  <c r="F73" i="44"/>
  <c r="A6" i="48"/>
  <c r="A5" i="48"/>
  <c r="A3" i="48"/>
  <c r="A2" i="48"/>
  <c r="A1" i="48"/>
  <c r="A6" i="45"/>
  <c r="A5" i="45"/>
  <c r="A3" i="45"/>
  <c r="A1" i="45"/>
  <c r="A6" i="44"/>
  <c r="A5" i="44"/>
  <c r="A3" i="44"/>
  <c r="A2" i="44"/>
  <c r="A1" i="44"/>
  <c r="F24" i="48"/>
  <c r="A6" i="47"/>
  <c r="A5" i="47"/>
  <c r="A3" i="47"/>
  <c r="A2" i="47"/>
  <c r="A1" i="47"/>
  <c r="H30" i="45"/>
  <c r="H25" i="45"/>
  <c r="H20" i="45"/>
  <c r="H15" i="45"/>
  <c r="B11" i="45"/>
  <c r="B38" i="45"/>
  <c r="I38" i="45"/>
  <c r="B16" i="45"/>
  <c r="B21" i="45"/>
  <c r="B26" i="45"/>
  <c r="B31" i="45"/>
  <c r="B18" i="33"/>
  <c r="A6" i="32"/>
  <c r="A5" i="32"/>
  <c r="A3" i="32"/>
  <c r="A2" i="32"/>
  <c r="A1" i="32"/>
  <c r="B63" i="32"/>
  <c r="B57" i="32"/>
  <c r="B46" i="32"/>
  <c r="B43" i="32"/>
  <c r="B42" i="32"/>
  <c r="B29" i="32"/>
  <c r="B23" i="32"/>
  <c r="B45" i="32"/>
  <c r="F20" i="45"/>
  <c r="F15" i="45"/>
  <c r="F30" i="45"/>
  <c r="F25" i="45"/>
  <c r="B30" i="32"/>
  <c r="B31" i="32"/>
  <c r="B64" i="32"/>
  <c r="B36" i="32"/>
  <c r="B37" i="32"/>
  <c r="B65" i="32"/>
  <c r="B48" i="32"/>
  <c r="B66" i="32"/>
  <c r="B58" i="32"/>
  <c r="B59" i="32"/>
  <c r="B67" i="32"/>
  <c r="B68" i="32"/>
  <c r="A3" i="33"/>
  <c r="A2" i="33"/>
  <c r="A1" i="33"/>
  <c r="A6" i="33"/>
  <c r="A5" i="33"/>
  <c r="C31" i="45"/>
  <c r="C26" i="45"/>
  <c r="E16" i="45"/>
  <c r="F16" i="45"/>
  <c r="G16" i="45"/>
  <c r="H16" i="45"/>
  <c r="I16" i="45"/>
  <c r="C21" i="45"/>
  <c r="D21" i="45"/>
  <c r="E21" i="45"/>
  <c r="F21" i="45"/>
  <c r="G21" i="45"/>
  <c r="H21" i="45"/>
  <c r="I21" i="45"/>
  <c r="D31" i="45"/>
  <c r="D26" i="45"/>
  <c r="D38" i="45"/>
  <c r="E38" i="45"/>
  <c r="E26" i="45"/>
  <c r="F26" i="45"/>
  <c r="G26" i="45"/>
  <c r="E31" i="45"/>
  <c r="F31" i="45"/>
  <c r="G31" i="45"/>
  <c r="H31" i="45"/>
  <c r="I31" i="45"/>
  <c r="B117" i="30"/>
  <c r="B116" i="30"/>
  <c r="B115" i="30"/>
  <c r="B114" i="30"/>
  <c r="B113" i="30"/>
  <c r="B106" i="30"/>
  <c r="B101" i="30"/>
  <c r="B100" i="30"/>
  <c r="B99" i="30"/>
  <c r="B98" i="30"/>
  <c r="B72" i="30"/>
  <c r="B60" i="30"/>
  <c r="B57" i="30"/>
  <c r="B59" i="30"/>
  <c r="B54" i="30"/>
  <c r="B47" i="30"/>
  <c r="B39" i="30"/>
  <c r="B38" i="30"/>
  <c r="B32" i="30"/>
  <c r="B31" i="30"/>
  <c r="B30" i="30"/>
  <c r="B29" i="30"/>
  <c r="B28" i="30"/>
  <c r="B27" i="30"/>
  <c r="B26" i="30"/>
  <c r="B25" i="30"/>
  <c r="B24" i="30"/>
  <c r="B4" i="30"/>
  <c r="B117" i="29"/>
  <c r="B116" i="29"/>
  <c r="B115" i="29"/>
  <c r="B114" i="29"/>
  <c r="B113" i="29"/>
  <c r="B106" i="29"/>
  <c r="B101" i="29"/>
  <c r="B100" i="29"/>
  <c r="B99" i="29"/>
  <c r="B98" i="29"/>
  <c r="B72" i="29"/>
  <c r="B60" i="29"/>
  <c r="B57" i="29"/>
  <c r="B59" i="29"/>
  <c r="B54" i="29"/>
  <c r="B47" i="29"/>
  <c r="B39" i="29"/>
  <c r="B38" i="29"/>
  <c r="B32" i="29"/>
  <c r="B31" i="29"/>
  <c r="B30" i="29"/>
  <c r="B29" i="29"/>
  <c r="B28" i="29"/>
  <c r="B27" i="29"/>
  <c r="B26" i="29"/>
  <c r="B25" i="29"/>
  <c r="B24" i="29"/>
  <c r="B10" i="29"/>
  <c r="A8" i="29"/>
  <c r="B4" i="29"/>
  <c r="B118" i="30"/>
  <c r="B10" i="24"/>
  <c r="A8" i="24"/>
  <c r="B4" i="24"/>
  <c r="B4" i="23"/>
  <c r="H26" i="45"/>
  <c r="I26" i="45"/>
  <c r="B40" i="30"/>
  <c r="B40" i="29"/>
  <c r="D15" i="30"/>
  <c r="D15" i="29"/>
  <c r="B55" i="29"/>
  <c r="B56" i="29"/>
  <c r="B33" i="29"/>
  <c r="B33" i="30"/>
  <c r="B73" i="30"/>
  <c r="B74" i="30"/>
  <c r="B84" i="30"/>
  <c r="B55" i="30"/>
  <c r="B56" i="30"/>
  <c r="B102" i="30"/>
  <c r="B102" i="29"/>
  <c r="B118" i="29"/>
  <c r="B41" i="29"/>
  <c r="B42" i="29"/>
  <c r="B81" i="29"/>
  <c r="B73" i="29"/>
  <c r="B74" i="29"/>
  <c r="B84" i="29"/>
  <c r="B80" i="29"/>
  <c r="B58" i="29"/>
  <c r="B61" i="29"/>
  <c r="B83" i="29"/>
  <c r="B80" i="30"/>
  <c r="B58" i="30"/>
  <c r="B61" i="30"/>
  <c r="B83" i="30"/>
  <c r="B41" i="30"/>
  <c r="B42" i="30"/>
  <c r="B81" i="30"/>
  <c r="B48" i="30"/>
  <c r="B49" i="30"/>
  <c r="B82" i="30"/>
  <c r="B48" i="29"/>
  <c r="B49" i="29"/>
  <c r="B82" i="29"/>
  <c r="D16" i="29"/>
  <c r="D17" i="29"/>
  <c r="D16" i="30"/>
  <c r="B85" i="29"/>
  <c r="D71" i="29"/>
  <c r="C71" i="29"/>
  <c r="D69" i="29"/>
  <c r="C69" i="29"/>
  <c r="D67" i="29"/>
  <c r="C67" i="29"/>
  <c r="D57" i="29"/>
  <c r="D29" i="29"/>
  <c r="C29" i="29"/>
  <c r="D25" i="29"/>
  <c r="C25" i="29"/>
  <c r="D58" i="29"/>
  <c r="C58" i="29"/>
  <c r="D54" i="29"/>
  <c r="D38" i="29"/>
  <c r="D30" i="29"/>
  <c r="C30" i="29"/>
  <c r="D26" i="29"/>
  <c r="C26" i="29"/>
  <c r="D73" i="29"/>
  <c r="C73" i="29"/>
  <c r="D70" i="29"/>
  <c r="C70" i="29"/>
  <c r="D68" i="29"/>
  <c r="C68" i="29"/>
  <c r="D66" i="29"/>
  <c r="D55" i="29"/>
  <c r="C55" i="29"/>
  <c r="D47" i="29"/>
  <c r="D39" i="29"/>
  <c r="C39" i="29"/>
  <c r="D31" i="29"/>
  <c r="C31" i="29"/>
  <c r="D27" i="29"/>
  <c r="C27" i="29"/>
  <c r="D60" i="29"/>
  <c r="C60" i="29"/>
  <c r="D32" i="29"/>
  <c r="C32" i="29"/>
  <c r="D24" i="29"/>
  <c r="D28" i="29"/>
  <c r="C28" i="29"/>
  <c r="C15" i="29"/>
  <c r="D17" i="30"/>
  <c r="C16" i="30"/>
  <c r="C16" i="29"/>
  <c r="B85" i="30"/>
  <c r="C54" i="29"/>
  <c r="D56" i="29"/>
  <c r="C56" i="29"/>
  <c r="C57" i="29"/>
  <c r="D59" i="29"/>
  <c r="C59" i="29"/>
  <c r="D33" i="29"/>
  <c r="D80" i="29"/>
  <c r="C24" i="29"/>
  <c r="C33" i="29"/>
  <c r="D72" i="29"/>
  <c r="D74" i="29"/>
  <c r="D84" i="29"/>
  <c r="C84" i="29"/>
  <c r="C66" i="29"/>
  <c r="C72" i="29"/>
  <c r="C74" i="29"/>
  <c r="D71" i="30"/>
  <c r="C71" i="30"/>
  <c r="D69" i="30"/>
  <c r="C69" i="30"/>
  <c r="D67" i="30"/>
  <c r="C67" i="30"/>
  <c r="D57" i="30"/>
  <c r="D29" i="30"/>
  <c r="C29" i="30"/>
  <c r="D25" i="30"/>
  <c r="C25" i="30"/>
  <c r="D58" i="30"/>
  <c r="C58" i="30"/>
  <c r="D54" i="30"/>
  <c r="D38" i="30"/>
  <c r="D30" i="30"/>
  <c r="C30" i="30"/>
  <c r="D26" i="30"/>
  <c r="C26" i="30"/>
  <c r="D73" i="30"/>
  <c r="C73" i="30"/>
  <c r="D70" i="30"/>
  <c r="C70" i="30"/>
  <c r="D68" i="30"/>
  <c r="C68" i="30"/>
  <c r="D66" i="30"/>
  <c r="D55" i="30"/>
  <c r="C55" i="30"/>
  <c r="D47" i="30"/>
  <c r="D39" i="30"/>
  <c r="C39" i="30"/>
  <c r="D31" i="30"/>
  <c r="C31" i="30"/>
  <c r="D27" i="30"/>
  <c r="C27" i="30"/>
  <c r="D60" i="30"/>
  <c r="C60" i="30"/>
  <c r="D32" i="30"/>
  <c r="C32" i="30"/>
  <c r="D24" i="30"/>
  <c r="D28" i="30"/>
  <c r="C28" i="30"/>
  <c r="C15" i="30"/>
  <c r="D48" i="29"/>
  <c r="C48" i="29"/>
  <c r="C47" i="29"/>
  <c r="C38" i="29"/>
  <c r="C40" i="29"/>
  <c r="D40" i="29"/>
  <c r="C49" i="29"/>
  <c r="D49" i="29"/>
  <c r="D82" i="29"/>
  <c r="C82" i="29"/>
  <c r="C61" i="29"/>
  <c r="D48" i="30"/>
  <c r="C48" i="30"/>
  <c r="C47" i="30"/>
  <c r="C38" i="30"/>
  <c r="C40" i="30"/>
  <c r="D40" i="30"/>
  <c r="D61" i="29"/>
  <c r="D83" i="29"/>
  <c r="C83" i="29"/>
  <c r="D41" i="29"/>
  <c r="C41" i="29"/>
  <c r="C42" i="29"/>
  <c r="D33" i="30"/>
  <c r="D80" i="30"/>
  <c r="C24" i="30"/>
  <c r="C33" i="30"/>
  <c r="D72" i="30"/>
  <c r="D74" i="30"/>
  <c r="D84" i="30"/>
  <c r="C84" i="30"/>
  <c r="C66" i="30"/>
  <c r="C72" i="30"/>
  <c r="C74" i="30"/>
  <c r="C54" i="30"/>
  <c r="D56" i="30"/>
  <c r="C56" i="30"/>
  <c r="C57" i="30"/>
  <c r="D59" i="30"/>
  <c r="C59" i="30"/>
  <c r="C80" i="29"/>
  <c r="C61" i="30"/>
  <c r="D42" i="29"/>
  <c r="D81" i="29"/>
  <c r="C80" i="30"/>
  <c r="D41" i="30"/>
  <c r="C41" i="30"/>
  <c r="C42" i="30"/>
  <c r="D49" i="30"/>
  <c r="D82" i="30"/>
  <c r="C82" i="30"/>
  <c r="D61" i="30"/>
  <c r="D83" i="30"/>
  <c r="C83" i="30"/>
  <c r="C49" i="30"/>
  <c r="D42" i="30"/>
  <c r="D81" i="30"/>
  <c r="C81" i="30"/>
  <c r="C85" i="30"/>
  <c r="C81" i="29"/>
  <c r="C85" i="29"/>
  <c r="D85" i="29"/>
  <c r="D88" i="29"/>
  <c r="D85" i="30"/>
  <c r="D88" i="30"/>
  <c r="D99" i="30"/>
  <c r="D100" i="29"/>
  <c r="D101" i="29"/>
  <c r="D98" i="29"/>
  <c r="D99" i="29"/>
  <c r="D101" i="30"/>
  <c r="D100" i="30"/>
  <c r="D98" i="30"/>
  <c r="D102" i="29"/>
  <c r="D106" i="29"/>
  <c r="D107" i="29"/>
  <c r="D102" i="30"/>
  <c r="D106" i="30"/>
  <c r="D109" i="29"/>
  <c r="D107" i="30"/>
  <c r="B119" i="29"/>
  <c r="D114" i="29"/>
  <c r="D115" i="29"/>
  <c r="D116" i="29"/>
  <c r="D113" i="29"/>
  <c r="D117" i="29"/>
  <c r="D109" i="30"/>
  <c r="D118" i="29"/>
  <c r="B119" i="30"/>
  <c r="D114" i="30"/>
  <c r="D115" i="30"/>
  <c r="D116" i="30"/>
  <c r="D117" i="30"/>
  <c r="D113" i="30"/>
  <c r="D121" i="29"/>
  <c r="D123" i="29"/>
  <c r="D125" i="29"/>
  <c r="C121" i="29"/>
  <c r="D118" i="30"/>
  <c r="C88" i="29"/>
  <c r="C100" i="29"/>
  <c r="C99" i="29"/>
  <c r="C101" i="29"/>
  <c r="C98" i="29"/>
  <c r="C102" i="29"/>
  <c r="C106" i="29"/>
  <c r="C107" i="29"/>
  <c r="C114" i="29"/>
  <c r="C113" i="29"/>
  <c r="C117" i="29"/>
  <c r="C116" i="29"/>
  <c r="C115" i="29"/>
  <c r="C118" i="29"/>
  <c r="D121" i="30"/>
  <c r="D123" i="30"/>
  <c r="D125" i="30"/>
  <c r="C121" i="30"/>
  <c r="C88" i="30"/>
  <c r="C100" i="30"/>
  <c r="C98" i="30"/>
  <c r="C101" i="30"/>
  <c r="C99" i="30"/>
  <c r="C102" i="30"/>
  <c r="C106" i="30"/>
  <c r="C107" i="30"/>
  <c r="C115" i="30"/>
  <c r="C117" i="30"/>
  <c r="C116" i="30"/>
  <c r="C113" i="30"/>
  <c r="C114" i="30"/>
  <c r="C118" i="30"/>
  <c r="B117" i="23"/>
  <c r="B116" i="23"/>
  <c r="B115" i="23"/>
  <c r="B114" i="23"/>
  <c r="B113" i="23"/>
  <c r="B106" i="23"/>
  <c r="B101" i="23"/>
  <c r="B100" i="23"/>
  <c r="B99" i="23"/>
  <c r="B98" i="23"/>
  <c r="B72" i="23"/>
  <c r="B60" i="23"/>
  <c r="B57" i="23"/>
  <c r="B59" i="23"/>
  <c r="B54" i="23"/>
  <c r="B47" i="23"/>
  <c r="B39" i="23"/>
  <c r="B38" i="23"/>
  <c r="B32" i="23"/>
  <c r="B31" i="23"/>
  <c r="B30" i="23"/>
  <c r="B29" i="23"/>
  <c r="B28" i="23"/>
  <c r="B27" i="23"/>
  <c r="B26" i="23"/>
  <c r="B25" i="23"/>
  <c r="B24" i="23"/>
  <c r="B117" i="24"/>
  <c r="B116" i="24"/>
  <c r="B115" i="24"/>
  <c r="B114" i="24"/>
  <c r="B113" i="24"/>
  <c r="B106" i="24"/>
  <c r="B101" i="24"/>
  <c r="B100" i="24"/>
  <c r="B99" i="24"/>
  <c r="B98" i="24"/>
  <c r="B60" i="24"/>
  <c r="B57" i="24"/>
  <c r="B59" i="24"/>
  <c r="B54" i="24"/>
  <c r="B56" i="24"/>
  <c r="B47" i="24"/>
  <c r="B39" i="24"/>
  <c r="B38" i="24"/>
  <c r="B32" i="24"/>
  <c r="B31" i="24"/>
  <c r="B30" i="24"/>
  <c r="B29" i="24"/>
  <c r="B28" i="24"/>
  <c r="B27" i="24"/>
  <c r="B26" i="24"/>
  <c r="B25" i="24"/>
  <c r="B24" i="24"/>
  <c r="B72" i="24"/>
  <c r="B118" i="23"/>
  <c r="B55" i="23"/>
  <c r="B118" i="24"/>
  <c r="D15" i="23"/>
  <c r="D16" i="23"/>
  <c r="D17" i="23"/>
  <c r="B33" i="23"/>
  <c r="B80" i="23"/>
  <c r="B102" i="23"/>
  <c r="B40" i="24"/>
  <c r="B33" i="24"/>
  <c r="B58" i="24"/>
  <c r="B55" i="24"/>
  <c r="B40" i="23"/>
  <c r="D15" i="24"/>
  <c r="D16" i="24"/>
  <c r="B102" i="24"/>
  <c r="B56" i="23"/>
  <c r="B41" i="23"/>
  <c r="B42" i="23"/>
  <c r="B81" i="23"/>
  <c r="B58" i="23"/>
  <c r="D58" i="23"/>
  <c r="C58" i="23"/>
  <c r="B61" i="24"/>
  <c r="B83" i="24"/>
  <c r="B80" i="24"/>
  <c r="B41" i="24"/>
  <c r="B42" i="24"/>
  <c r="B81" i="24"/>
  <c r="B48" i="23"/>
  <c r="B49" i="23"/>
  <c r="B82" i="23"/>
  <c r="B73" i="23"/>
  <c r="B74" i="23"/>
  <c r="B84" i="23"/>
  <c r="B61" i="23"/>
  <c r="B83" i="23"/>
  <c r="B73" i="24"/>
  <c r="B74" i="24"/>
  <c r="B84" i="24"/>
  <c r="B48" i="24"/>
  <c r="B49" i="24"/>
  <c r="B82" i="24"/>
  <c r="D28" i="23"/>
  <c r="C28" i="23"/>
  <c r="D60" i="23"/>
  <c r="C60" i="23"/>
  <c r="D67" i="23"/>
  <c r="C67" i="23"/>
  <c r="D24" i="23"/>
  <c r="D29" i="23"/>
  <c r="C29" i="23"/>
  <c r="D32" i="23"/>
  <c r="C32" i="23"/>
  <c r="D55" i="23"/>
  <c r="C55" i="23"/>
  <c r="D27" i="23"/>
  <c r="C27" i="23"/>
  <c r="D38" i="23"/>
  <c r="D30" i="23"/>
  <c r="C30" i="23"/>
  <c r="D25" i="23"/>
  <c r="C25" i="23"/>
  <c r="D68" i="23"/>
  <c r="C68" i="23"/>
  <c r="D39" i="23"/>
  <c r="C39" i="23"/>
  <c r="D47" i="23"/>
  <c r="D66" i="23"/>
  <c r="D57" i="23"/>
  <c r="D26" i="23"/>
  <c r="C26" i="23"/>
  <c r="D69" i="23"/>
  <c r="C69" i="23"/>
  <c r="D54" i="23"/>
  <c r="D31" i="23"/>
  <c r="C31" i="23"/>
  <c r="D70" i="23"/>
  <c r="C70" i="23"/>
  <c r="D71" i="23"/>
  <c r="C71" i="23"/>
  <c r="C16" i="23"/>
  <c r="C15" i="23"/>
  <c r="D17" i="24"/>
  <c r="D73" i="23"/>
  <c r="C73" i="23"/>
  <c r="B85" i="24"/>
  <c r="B85" i="23"/>
  <c r="C54" i="23"/>
  <c r="D56" i="23"/>
  <c r="C56" i="23"/>
  <c r="C66" i="23"/>
  <c r="C72" i="23"/>
  <c r="D72" i="23"/>
  <c r="C24" i="23"/>
  <c r="C33" i="23"/>
  <c r="D33" i="23"/>
  <c r="D80" i="23"/>
  <c r="D25" i="24"/>
  <c r="C25" i="24"/>
  <c r="D29" i="24"/>
  <c r="C29" i="24"/>
  <c r="D57" i="24"/>
  <c r="D69" i="24"/>
  <c r="C69" i="24"/>
  <c r="D30" i="24"/>
  <c r="C30" i="24"/>
  <c r="D55" i="24"/>
  <c r="C55" i="24"/>
  <c r="D26" i="24"/>
  <c r="C26" i="24"/>
  <c r="D27" i="24"/>
  <c r="C27" i="24"/>
  <c r="D28" i="24"/>
  <c r="C28" i="24"/>
  <c r="D32" i="24"/>
  <c r="C32" i="24"/>
  <c r="D70" i="24"/>
  <c r="C70" i="24"/>
  <c r="D73" i="24"/>
  <c r="C73" i="24"/>
  <c r="D68" i="24"/>
  <c r="C68" i="24"/>
  <c r="D24" i="24"/>
  <c r="D60" i="24"/>
  <c r="C60" i="24"/>
  <c r="D54" i="24"/>
  <c r="D66" i="24"/>
  <c r="D71" i="24"/>
  <c r="C71" i="24"/>
  <c r="D31" i="24"/>
  <c r="C31" i="24"/>
  <c r="D58" i="24"/>
  <c r="C58" i="24"/>
  <c r="D47" i="24"/>
  <c r="D39" i="24"/>
  <c r="C39" i="24"/>
  <c r="D38" i="24"/>
  <c r="D67" i="24"/>
  <c r="C67" i="24"/>
  <c r="C15" i="24"/>
  <c r="C57" i="23"/>
  <c r="D59" i="23"/>
  <c r="C59" i="23"/>
  <c r="C38" i="23"/>
  <c r="C40" i="23"/>
  <c r="D40" i="23"/>
  <c r="C16" i="24"/>
  <c r="D48" i="23"/>
  <c r="C48" i="23"/>
  <c r="C47" i="23"/>
  <c r="D74" i="23"/>
  <c r="D84" i="23"/>
  <c r="C84" i="23"/>
  <c r="C74" i="23"/>
  <c r="D49" i="23"/>
  <c r="D82" i="23"/>
  <c r="C82" i="23"/>
  <c r="C49" i="23"/>
  <c r="D41" i="23"/>
  <c r="C41" i="23"/>
  <c r="C42" i="23"/>
  <c r="D48" i="24"/>
  <c r="C48" i="24"/>
  <c r="C47" i="24"/>
  <c r="C80" i="23"/>
  <c r="D33" i="24"/>
  <c r="D80" i="24"/>
  <c r="C24" i="24"/>
  <c r="C33" i="24"/>
  <c r="D59" i="24"/>
  <c r="C59" i="24"/>
  <c r="C57" i="24"/>
  <c r="D61" i="23"/>
  <c r="D83" i="23"/>
  <c r="C83" i="23"/>
  <c r="C54" i="24"/>
  <c r="D56" i="24"/>
  <c r="C56" i="24"/>
  <c r="C66" i="24"/>
  <c r="C72" i="24"/>
  <c r="C74" i="24"/>
  <c r="D72" i="24"/>
  <c r="D74" i="24"/>
  <c r="D84" i="24"/>
  <c r="C84" i="24"/>
  <c r="D40" i="24"/>
  <c r="C38" i="24"/>
  <c r="C40" i="24"/>
  <c r="C61" i="23"/>
  <c r="D42" i="23"/>
  <c r="D81" i="23"/>
  <c r="C81" i="23"/>
  <c r="C85" i="23"/>
  <c r="D49" i="24"/>
  <c r="D82" i="24"/>
  <c r="C82" i="24"/>
  <c r="C49" i="24"/>
  <c r="C80" i="24"/>
  <c r="D61" i="24"/>
  <c r="D83" i="24"/>
  <c r="C83" i="24"/>
  <c r="D41" i="24"/>
  <c r="C41" i="24"/>
  <c r="C42" i="24"/>
  <c r="C61" i="24"/>
  <c r="D85" i="23"/>
  <c r="D88" i="23"/>
  <c r="D100" i="23"/>
  <c r="D42" i="24"/>
  <c r="D81" i="24"/>
  <c r="C81" i="24"/>
  <c r="C85" i="24"/>
  <c r="D101" i="23"/>
  <c r="D98" i="23"/>
  <c r="D99" i="23"/>
  <c r="D85" i="24"/>
  <c r="D88" i="24"/>
  <c r="D101" i="24"/>
  <c r="D102" i="23"/>
  <c r="D106" i="23"/>
  <c r="D99" i="24"/>
  <c r="D98" i="24"/>
  <c r="D100" i="24"/>
  <c r="D102" i="24"/>
  <c r="D106" i="24"/>
  <c r="D107" i="23"/>
  <c r="D109" i="23"/>
  <c r="D107" i="24"/>
  <c r="B119" i="23"/>
  <c r="D109" i="24"/>
  <c r="D116" i="23"/>
  <c r="D113" i="23"/>
  <c r="D117" i="23"/>
  <c r="D114" i="23"/>
  <c r="D115" i="23"/>
  <c r="B119" i="24"/>
  <c r="D115" i="24"/>
  <c r="D116" i="24"/>
  <c r="D117" i="24"/>
  <c r="D113" i="24"/>
  <c r="D114" i="24"/>
  <c r="D118" i="23"/>
  <c r="D121" i="23"/>
  <c r="D123" i="23"/>
  <c r="D118" i="24"/>
  <c r="D125" i="23"/>
  <c r="C121" i="23"/>
  <c r="D121" i="24"/>
  <c r="D123" i="24"/>
  <c r="C88" i="23"/>
  <c r="C98" i="23"/>
  <c r="C99" i="23"/>
  <c r="C100" i="23"/>
  <c r="C101" i="23"/>
  <c r="C102" i="23"/>
  <c r="C106" i="23"/>
  <c r="C107" i="23"/>
  <c r="C115" i="23"/>
  <c r="C117" i="23"/>
  <c r="C116" i="23"/>
  <c r="C114" i="23"/>
  <c r="C113" i="23"/>
  <c r="D125" i="24"/>
  <c r="C88" i="24"/>
  <c r="C99" i="24"/>
  <c r="C101" i="24"/>
  <c r="C98" i="24"/>
  <c r="C100" i="24"/>
  <c r="C102" i="24"/>
  <c r="C106" i="24"/>
  <c r="C107" i="24"/>
  <c r="C117" i="24"/>
  <c r="C115" i="24"/>
  <c r="C114" i="24"/>
  <c r="C116" i="24"/>
  <c r="C113" i="24"/>
  <c r="C118" i="23"/>
  <c r="C121" i="24"/>
  <c r="C118" i="24"/>
</calcChain>
</file>

<file path=xl/comments1.xml><?xml version="1.0" encoding="utf-8"?>
<comments xmlns="http://schemas.openxmlformats.org/spreadsheetml/2006/main">
  <authors>
    <author>Ana Maria</author>
  </authors>
  <commentList>
    <comment ref="H9" authorId="0" shapeId="0">
      <text>
        <r>
          <rPr>
            <b/>
            <sz val="9"/>
            <color indexed="81"/>
            <rFont val="Segoe UI"/>
            <family val="2"/>
          </rPr>
          <t xml:space="preserve">Seção de Pesquisa de Mercado:
</t>
        </r>
        <r>
          <rPr>
            <sz val="9"/>
            <color indexed="81"/>
            <rFont val="Segoe UI"/>
            <family val="2"/>
          </rPr>
          <t>Se não tiver preço, deixe o campo em branco. Caso informe R$0,00, a fórmula calculará a Média com o 0,00.</t>
        </r>
        <r>
          <rPr>
            <b/>
            <sz val="9"/>
            <color indexed="81"/>
            <rFont val="Segoe UI"/>
            <family val="2"/>
          </rPr>
          <t xml:space="preserve">
</t>
        </r>
        <r>
          <rPr>
            <sz val="9"/>
            <color indexed="81"/>
            <rFont val="Segoe UI"/>
            <family val="2"/>
          </rPr>
          <t xml:space="preserve">
</t>
        </r>
      </text>
    </comment>
  </commentList>
</comments>
</file>

<file path=xl/sharedStrings.xml><?xml version="1.0" encoding="utf-8"?>
<sst xmlns="http://schemas.openxmlformats.org/spreadsheetml/2006/main" count="1219" uniqueCount="471">
  <si>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</si>
  <si>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</si>
  <si>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</si>
  <si>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</si>
  <si>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</si>
  <si>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</si>
  <si>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</si>
  <si>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</si>
  <si>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</si>
  <si>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</si>
  <si>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</si>
  <si>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</si>
  <si>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</si>
  <si>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</si>
  <si>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</si>
  <si>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</si>
  <si>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</si>
  <si>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</si>
  <si>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</si>
  <si>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</si>
  <si>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</si>
  <si>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</si>
  <si>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</si>
  <si>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</si>
  <si>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</si>
  <si>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</si>
  <si>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</si>
  <si>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</si>
  <si>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</si>
  <si>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</si>
  <si>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</si>
  <si>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</si>
  <si>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</si>
  <si>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</si>
  <si>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</si>
  <si>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</si>
  <si>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</si>
  <si>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</si>
  <si>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</si>
  <si>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</si>
  <si>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</si>
  <si>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</si>
  <si>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</si>
  <si>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</si>
  <si>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</si>
  <si>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</si>
  <si>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</si>
  <si>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</si>
  <si>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</si>
  <si>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</si>
  <si>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</si>
  <si>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</si>
  <si>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</si>
  <si>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</si>
  <si>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</si>
  <si>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</si>
  <si>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</si>
  <si>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</si>
  <si>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</si>
  <si>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</si>
  <si>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</si>
  <si>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</si>
  <si>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</si>
  <si>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</si>
  <si>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</si>
  <si>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</si>
  <si>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</si>
  <si>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</si>
  <si>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</si>
  <si>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</si>
  <si>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</si>
  <si>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</si>
  <si>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</si>
  <si>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</si>
  <si>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</si>
  <si>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</si>
  <si>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</si>
  <si>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</si>
  <si>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</si>
  <si>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</si>
  <si>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</si>
  <si>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</si>
  <si>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</si>
  <si>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</si>
  <si>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</si>
  <si>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</si>
  <si>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</si>
  <si>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</si>
  <si>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</si>
  <si>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</si>
  <si>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</si>
  <si>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</si>
  <si>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</si>
  <si>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</si>
  <si>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</si>
  <si>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</si>
  <si>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</si>
  <si>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</si>
  <si>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</si>
  <si>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</si>
  <si>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</si>
  <si>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</si>
  <si>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</si>
  <si>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</si>
  <si>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</si>
  <si>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</si>
  <si>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</si>
  <si>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</si>
  <si>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</si>
  <si>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</si>
  <si>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</si>
  <si>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</si>
  <si>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</si>
  <si>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</si>
  <si>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</si>
  <si>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</si>
  <si>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</si>
  <si>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</si>
  <si>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</si>
  <si>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</si>
  <si>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</si>
  <si>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</si>
  <si>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</si>
  <si>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</si>
  <si>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</si>
  <si>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</si>
  <si>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</si>
  <si>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</si>
  <si>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</si>
  <si>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</si>
  <si>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</si>
  <si>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</si>
  <si>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</si>
  <si>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</si>
  <si>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</si>
  <si>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</si>
  <si>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</si>
  <si>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Item</t>
  </si>
  <si>
    <t xml:space="preserve">Percentual </t>
  </si>
  <si>
    <t>NOME DA EMPRESA</t>
  </si>
  <si>
    <t>CNPJ</t>
  </si>
  <si>
    <t>ITEM</t>
  </si>
  <si>
    <t>DESCRIÇÃO DO SERVIÇO</t>
  </si>
  <si>
    <t>MONTANTE A</t>
  </si>
  <si>
    <t>MONTANTE B</t>
  </si>
  <si>
    <t>SALÁRIO</t>
  </si>
  <si>
    <t>ENCARGOS SOCIAIS</t>
  </si>
  <si>
    <t>TOTAL</t>
  </si>
  <si>
    <t>CÉLULAS A PREENCHER</t>
  </si>
  <si>
    <t>POSTO DE TRABALHO</t>
  </si>
  <si>
    <t>DESCANSO SEMANAL REMUNERADO</t>
  </si>
  <si>
    <t>HORA SUPLEMENTAR 50%</t>
  </si>
  <si>
    <t>HORA SUPLEMENTAR 100%</t>
  </si>
  <si>
    <t>HORA SUPLEMENTAR NOTURNA 50%</t>
  </si>
  <si>
    <t>HORA SUPLEMENTAR NOTURNA 100%</t>
  </si>
  <si>
    <t>TRIBUNAL REGIONAL ELEITORAL DO PARANÁ</t>
  </si>
  <si>
    <t>Adicional de Férias</t>
  </si>
  <si>
    <t>13º Salário</t>
  </si>
  <si>
    <t>Aviso Prévio Indenizado</t>
  </si>
  <si>
    <t>FGTS sobre Aviso Prévio Indenizado</t>
  </si>
  <si>
    <t>Multa do FGTS sobre o Aviso Prévio Indenizado</t>
  </si>
  <si>
    <t>Aviso Prévio Trabalhado</t>
  </si>
  <si>
    <t>Multa do FGTS sobre o Aviso Prévio Trabalhado</t>
  </si>
  <si>
    <t>Multa do FGTS sobre Rescisão sem Justa Causa</t>
  </si>
  <si>
    <t>Férias</t>
  </si>
  <si>
    <t>Ausência por Acidente de Trabalho</t>
  </si>
  <si>
    <t>Licença Paternidade</t>
  </si>
  <si>
    <t>Faltas Legais</t>
  </si>
  <si>
    <t>Afastamento Maternidade</t>
  </si>
  <si>
    <t>Licitação:</t>
  </si>
  <si>
    <t>Total dos Encargos Sociais e Trabalhistas</t>
  </si>
  <si>
    <t>Memória de cálculo:</t>
  </si>
  <si>
    <t>HORA EXTRA SUPLEMENTAR</t>
  </si>
  <si>
    <t>ENCARGOS SOCIAIS E TRABALHISTAS</t>
  </si>
  <si>
    <t>1 sobre subtotal 2</t>
  </si>
  <si>
    <t>1 sobre subtotal 3</t>
  </si>
  <si>
    <t>1 sobre o Aviso Prévio Trabalhado</t>
  </si>
  <si>
    <t>1 sobre o subtotal 5</t>
  </si>
  <si>
    <t>1. Encargos Previdenciários e FGTS</t>
  </si>
  <si>
    <t>2. 13º Salário e Adicional de Férias</t>
  </si>
  <si>
    <t>3. Afastamento Maternidade</t>
  </si>
  <si>
    <t>4. Provisão para Rescisão</t>
  </si>
  <si>
    <t>5. Custo de Reposição do Profissional Ausente</t>
  </si>
  <si>
    <t xml:space="preserve">RESUMO DO MÓDULO - ENCARGOS SOCIAIS E TRABALHISTAS </t>
  </si>
  <si>
    <t>ENCARGOS SOCIAIS
(Vide Aba)</t>
  </si>
  <si>
    <t>R.A.T. e F. A. P.</t>
  </si>
  <si>
    <t>SENAI / SENAC</t>
  </si>
  <si>
    <t>SESI / SESC</t>
  </si>
  <si>
    <t>Ausência por Doença</t>
  </si>
  <si>
    <t>ASSISTÊNCIA MÉDICA (Mensal)</t>
  </si>
  <si>
    <t>BENEFÍCIO SOCIAL FAMILIAR (Mensal)</t>
  </si>
  <si>
    <t>FUNDO DE FORMAÇÃO PROFISSIONAL (Mensal)</t>
  </si>
  <si>
    <t>Preço 1</t>
  </si>
  <si>
    <t>Preço 2</t>
  </si>
  <si>
    <t>Preço 3</t>
  </si>
  <si>
    <t>Preço Médio</t>
  </si>
  <si>
    <t>Material de Limpeza</t>
  </si>
  <si>
    <t>Valor Unitário</t>
  </si>
  <si>
    <t>Soma Mensal por Posto</t>
  </si>
  <si>
    <t>Material de Copa e Cozinha</t>
  </si>
  <si>
    <t>Quantidade</t>
  </si>
  <si>
    <t>Depreciação Mensal</t>
  </si>
  <si>
    <t>Equipamentos</t>
  </si>
  <si>
    <t>Quantidade
por Posto</t>
  </si>
  <si>
    <t>Quantidade por Posto</t>
  </si>
  <si>
    <t>Periodicidade (Meses)</t>
  </si>
  <si>
    <t>Custo Mensal</t>
  </si>
  <si>
    <t>Quant. Mensal por Posto</t>
  </si>
  <si>
    <t>CITL - CUSTOS INDIRETOS, TRIBUTOS E LUCRO</t>
  </si>
  <si>
    <t>Custo Indireto (CI) - Taxa de administração</t>
  </si>
  <si>
    <t>Lucro antes do Imposto de Renda (L)</t>
  </si>
  <si>
    <t>% CITL =  ((1 + CI) / (1 - T - L)) - 1</t>
  </si>
  <si>
    <t>Optante pela desoneração da folha de pagamento?
(Lei 12.546/2011)</t>
  </si>
  <si>
    <t>Sim</t>
  </si>
  <si>
    <t>x</t>
  </si>
  <si>
    <t>Não</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</si>
  <si>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</si>
  <si>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</si>
  <si>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</si>
  <si>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</si>
  <si>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</si>
  <si>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</si>
  <si>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</si>
  <si>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</si>
  <si>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</si>
  <si>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</si>
  <si>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</si>
  <si>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</si>
  <si>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</si>
  <si>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</si>
  <si>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</si>
  <si>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r>
      <t xml:space="preserve">Art. 22, inciso II, alineas "b" e "c" da Lei 8.212/91; Decreto nº 6042/07; Anexo da Resolução MPS/CNPS nº 1.329/17 (Fator Acidentário de Prevenção - FAP). </t>
    </r>
    <r>
      <rPr>
        <b/>
        <sz val="8"/>
        <rFont val="Arial"/>
        <family val="2"/>
      </rPr>
      <t/>
    </r>
  </si>
  <si>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</si>
  <si>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</si>
  <si>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</si>
  <si>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</si>
  <si>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</si>
  <si>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</si>
  <si>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</si>
  <si>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</si>
  <si>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</si>
  <si>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</si>
  <si>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</si>
  <si>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</si>
  <si>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</si>
  <si>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</si>
  <si>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</si>
  <si>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</si>
  <si>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</si>
  <si>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 xml:space="preserve">SUBMÓDULO 4 - Provisão para Rescisão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</si>
  <si>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</si>
  <si>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</si>
  <si>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</si>
  <si>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</si>
  <si>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B41 X 8% X 50%</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</si>
  <si>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</si>
  <si>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</si>
  <si>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</si>
  <si>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</si>
  <si>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B44 X 8% X 50%</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</si>
  <si>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</si>
  <si>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0,5 X 0,9 X [1 + 1/12 + 1/12 + (1/3 X 1/12)] = 4,30%</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</si>
  <si>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</si>
  <si>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</si>
  <si>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</si>
  <si>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</si>
  <si>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</si>
  <si>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</si>
  <si>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</si>
  <si>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</si>
  <si>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</si>
  <si>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</si>
  <si>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</si>
  <si>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</si>
  <si>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</si>
  <si>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</si>
  <si>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</si>
  <si>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r>
      <t xml:space="preserve">Assistência Médica: </t>
    </r>
    <r>
      <rPr>
        <sz val="10"/>
        <rFont val="Arial"/>
        <family val="2"/>
      </rPr>
      <t>Cláusula Décima Quinta.</t>
    </r>
  </si>
  <si>
    <t>VALOR  DA HORA SUPLEMENTAR  50%</t>
  </si>
  <si>
    <t>VALOR  DA HORA SUPLEMENTAR 100%</t>
  </si>
  <si>
    <t>VALOR  DA HORA SUPLEMENTAR NOTURNA 50%</t>
  </si>
  <si>
    <t>VALOR  DA HORA SUPLEMENTAR NOTURNA 100%</t>
  </si>
  <si>
    <t>AUXÍLIO TRANSPORTE SUPLEMENTAR</t>
  </si>
  <si>
    <t>POR DIA</t>
  </si>
  <si>
    <t>VALE ALIMENTAÇÃO SUPLEMENTAR</t>
  </si>
  <si>
    <r>
      <t xml:space="preserve">CITL - CUSTOS INDIRETOS, TRIBUTOS E LUCROS
</t>
    </r>
    <r>
      <rPr>
        <sz val="10"/>
        <rFont val="Arial"/>
        <family val="2"/>
      </rPr>
      <t>(Vide Aba)</t>
    </r>
  </si>
  <si>
    <r>
      <t xml:space="preserve">Planilha de Custos elaborada com base no Caderno Técnico do Ministério do Planejamento, Desenvolvimento e Gestão, disponível em </t>
    </r>
    <r>
      <rPr>
        <sz val="10"/>
        <color rgb="FF0070C0"/>
        <rFont val="Arial"/>
        <family val="2"/>
      </rPr>
      <t>https://www.comprasgovernamentais.gov.br/images/conteudo/ArquivosCGNOR/Cadernostecnicos/Cadernos2018/CT_LIM_PR_2018.pdf</t>
    </r>
  </si>
  <si>
    <t>PIS - (T)</t>
  </si>
  <si>
    <t>COFINS - (T)</t>
  </si>
  <si>
    <t>ISS - (T)</t>
  </si>
  <si>
    <r>
      <t xml:space="preserve">INSS (CPRB) </t>
    </r>
    <r>
      <rPr>
        <sz val="10"/>
        <color rgb="FFFF0000"/>
        <rFont val="Arial"/>
        <family val="2"/>
      </rPr>
      <t xml:space="preserve">* </t>
    </r>
    <r>
      <rPr>
        <sz val="10"/>
        <rFont val="Arial"/>
        <family val="2"/>
      </rPr>
      <t>(T)</t>
    </r>
  </si>
  <si>
    <r>
      <rPr>
        <sz val="8"/>
        <color rgb="FFFF0000"/>
        <rFont val="Arial"/>
        <family val="2"/>
      </rPr>
      <t xml:space="preserve">* </t>
    </r>
    <r>
      <rPr>
        <sz val="8"/>
        <rFont val="Arial"/>
        <family val="2"/>
      </rPr>
      <t>Preencher somente se a empresa for optante pela desoneração da folha de pagamento (Lei 12546/2011; Item 6.5.1 do Acórdão nº 1212/2014-TCU).</t>
    </r>
  </si>
  <si>
    <r>
      <t>Valor do Posto Unitário Mensal:</t>
    </r>
    <r>
      <rPr>
        <sz val="10"/>
        <color indexed="8"/>
        <rFont val="Arial"/>
        <family val="2"/>
      </rPr>
      <t xml:space="preserve"> Montante A + Montante B + CITL.</t>
    </r>
  </si>
  <si>
    <r>
      <t xml:space="preserve">Cumulação de Função: </t>
    </r>
    <r>
      <rPr>
        <sz val="10"/>
        <rFont val="Arial"/>
        <family val="2"/>
      </rPr>
      <t>Cláusula Terceira, item 02.01 da CCT 2018/2019 do SIEMACO/PR.</t>
    </r>
  </si>
  <si>
    <r>
      <t xml:space="preserve">Benefício Social Familiar: </t>
    </r>
    <r>
      <rPr>
        <sz val="10"/>
        <rFont val="Arial"/>
        <family val="2"/>
      </rPr>
      <t>Cláusula Décima Sexta.</t>
    </r>
  </si>
  <si>
    <r>
      <t xml:space="preserve">Fundo de Formação Profissional: </t>
    </r>
    <r>
      <rPr>
        <sz val="10"/>
        <rFont val="Arial"/>
        <family val="2"/>
      </rPr>
      <t>Cláusula Vigésima Segunda da CCT 2018/2019 do SIEMACO/PR.</t>
    </r>
  </si>
  <si>
    <r>
      <t xml:space="preserve">CITL: </t>
    </r>
    <r>
      <rPr>
        <sz val="10"/>
        <rFont val="Arial"/>
        <family val="2"/>
      </rPr>
      <t>Preencher aba CITL (Custos Indiretos, Tributos e Lucros).</t>
    </r>
  </si>
  <si>
    <r>
      <t xml:space="preserve">Materiais, Ferramentas e Uniformes: </t>
    </r>
    <r>
      <rPr>
        <sz val="10"/>
        <rFont val="Arial"/>
        <family val="2"/>
      </rPr>
      <t>Preencher aba "Insumos".</t>
    </r>
  </si>
  <si>
    <t>CARGA HOR. SEMANAL</t>
  </si>
  <si>
    <t xml:space="preserve">SALÁRIO </t>
  </si>
  <si>
    <t>HORA SALARIO COM 50% DE ACRÉSCIMO</t>
  </si>
  <si>
    <t>HORA SALARIO COM 100% DE ACRÉSCIMO</t>
  </si>
  <si>
    <t>HORA SALÁRIO NOTURNA COM 50% DE ACRÉSCIMO</t>
  </si>
  <si>
    <t>HORA SALÁRIO NOTURNA COM 100% DE ACRÉSCIMO</t>
  </si>
  <si>
    <t>AUXÍLIOS DECORRENTES DE JORNADA SUPLEMENTAR</t>
  </si>
  <si>
    <r>
      <rPr>
        <b/>
        <sz val="10"/>
        <rFont val="Arial"/>
        <family val="2"/>
      </rPr>
      <t>Hora Salário Noturna</t>
    </r>
    <r>
      <rPr>
        <sz val="10"/>
        <rFont val="Arial"/>
        <family val="2"/>
      </rPr>
      <t xml:space="preserve">: 20% sobre a hora reduzida 52,5 min. </t>
    </r>
  </si>
  <si>
    <r>
      <rPr>
        <b/>
        <sz val="10"/>
        <rFont val="Arial"/>
        <family val="2"/>
      </rPr>
      <t>Descanso Semanal Remunerado</t>
    </r>
    <r>
      <rPr>
        <sz val="10"/>
        <rFont val="Arial"/>
        <family val="2"/>
      </rPr>
      <t>: Incluído o DSR de 20% sobre o valor da hora suplementar. Conf. Art. 73 do Decreto Lei 5452/43 - CLT.</t>
    </r>
  </si>
  <si>
    <r>
      <rPr>
        <b/>
        <sz val="10"/>
        <rFont val="Arial"/>
        <family val="2"/>
      </rPr>
      <t>Auxílio Transporte</t>
    </r>
    <r>
      <rPr>
        <sz val="10"/>
        <rFont val="Arial"/>
        <family val="2"/>
      </rPr>
      <t xml:space="preserve">: Valor diário ( VT X 2 ). </t>
    </r>
    <r>
      <rPr>
        <sz val="10"/>
        <color rgb="FFFF0000"/>
        <rFont val="Arial"/>
        <family val="2"/>
      </rPr>
      <t>* Devido por dia e somente nos casos de H.E. de sábado, domingo ou feriado.</t>
    </r>
  </si>
  <si>
    <t>Desc. PAT (%)</t>
  </si>
  <si>
    <t>VALOR UNITÁRIO MENSAL (A+B+CITL)</t>
  </si>
  <si>
    <t>INSUMOS
(Vide planilha anexa)</t>
  </si>
  <si>
    <t>Município</t>
  </si>
  <si>
    <t>VALE TRANSPORTE</t>
  </si>
  <si>
    <t>RAT ( 1%, 2% ou 3%) multiplicado pelo FAP (de 50 a 100%)</t>
  </si>
  <si>
    <r>
      <t xml:space="preserve">Encargos Sociais: </t>
    </r>
    <r>
      <rPr>
        <sz val="10"/>
        <rFont val="Arial"/>
        <family val="2"/>
      </rPr>
      <t xml:space="preserve">Percentual máximo de </t>
    </r>
    <r>
      <rPr>
        <sz val="10"/>
        <color rgb="FFFF0000"/>
        <rFont val="Arial"/>
        <family val="2"/>
      </rPr>
      <t>77,36%</t>
    </r>
    <r>
      <rPr>
        <sz val="10"/>
        <rFont val="Arial"/>
        <family val="2"/>
      </rPr>
      <t xml:space="preserve"> e contratação diferente de Trabalho Temporário, conforme planilha de "Encargos".</t>
    </r>
  </si>
  <si>
    <t>AUXÍLIO ALIMENTAÇÃO (Mensal)</t>
  </si>
  <si>
    <t>Serviços de Limpeza e Conservação - Polo 4 - Maringá</t>
  </si>
  <si>
    <t>Unidade</t>
  </si>
  <si>
    <t>Descrição</t>
  </si>
  <si>
    <t>Álcool etílico 96 graus GL, frasco de 1 litro.</t>
  </si>
  <si>
    <t>Frasco</t>
  </si>
  <si>
    <t>Álcool gel para limpeza, 46,2 INPM, frasco de 500g.</t>
  </si>
  <si>
    <t>Sabonete líquido bactericida, frasco de 1 litro.</t>
  </si>
  <si>
    <t>Papel higiênico interfolhado, folha dupla, extra branco, macio, de primeira linha, caixa com 8.000 tamanho 10 x 20 cm, marcas de referência: Indaial e Inovatta.</t>
  </si>
  <si>
    <t>Caixa</t>
  </si>
  <si>
    <t>Papel toalha interfolhado, folha dupla, caixa com 2400 folhas em fardos, 22 x 22 cm, marcas de referência: Inovatta Santler e Kleenex.</t>
  </si>
  <si>
    <t>Água sanitária, base hipoclorito de sódio, com concentração mínima de 2% de cloro ativo, frasco de 1 litro, marcas de referência: Qboa, Brilhante ou Ypê.</t>
  </si>
  <si>
    <t>Detergente desengraxante, em gel, para remoção de fuligem, limo, gordura, para uso em piso, cerâmica, paredes, vidros, alumínios, etc.; frasco de 1 litro.</t>
  </si>
  <si>
    <t>Desinfetante líquido a base de pinho, frasco de 5 litros.</t>
  </si>
  <si>
    <t>Esponja sintética, dupla face, para limpeza de vidro e alumínio, marcas de referência: Assolan, Scoth Brite ou Esfrebom.</t>
  </si>
  <si>
    <t>Palha de aço, pacote 08 unidades, marca de referência: Assolan ou Bombril.</t>
  </si>
  <si>
    <t>Pacote</t>
  </si>
  <si>
    <t>Estopa para polimento, 100% algodão, cor branca, pacote de 1 kg.</t>
  </si>
  <si>
    <t>Flanela 100% algodão, bordas overloqueadas em linhas de algodão, para uso geral, dimensões mínimas de 30 x 50 cm.</t>
  </si>
  <si>
    <t>Lustra móveis a base de óleo de peroba, frasco de 200 ml.</t>
  </si>
  <si>
    <t>Limpador concentrado para limpeza pesada, composto de tensoativo não iônico, coadjuvante com perfume, frasco de 1 litro.</t>
  </si>
  <si>
    <t>Pano de chão em algodão lavado, tipo saco, 65x40 cm.</t>
  </si>
  <si>
    <t>Limpador saponáceo cremoso, frasco de 500ml, marca de referência: CIF, Mr. Musculo, Assolan ou Sapólio.</t>
  </si>
  <si>
    <t>Pano de prato, composição 100% algodão, 50 X 70 cm.</t>
  </si>
  <si>
    <t>Sabão em pó biodegradável, pacote de 1 Kg, marcas de referência: Omo, Tixan, Brilhante, Surf ou Assim.</t>
  </si>
  <si>
    <t>Saco plástico para lixo de 30 litros, pacote com 10 unidades, classe I, em resina termoplástica preferencialmente reciclada, largura de 59 cm, altura de 62 cm, micragem de 6,0.</t>
  </si>
  <si>
    <t>Removedor de uso doméstico, tipo Varsol, frasco de 500ml.</t>
  </si>
  <si>
    <t>Par de luvas multiuso, fina, tamanho único.</t>
  </si>
  <si>
    <t>Par</t>
  </si>
  <si>
    <t>Detergente líquido de cozinha, frasco de 500 ml, marcas de referência: Veja, Ypê, Limpol e Minuano.</t>
  </si>
  <si>
    <t>Saco plástico para lixo de 100 litros, classe I, em resina termoplástica preferencialmente reciclada, largura de 75 cm, altura de 105 cm, micragem de 6,0, reforçado.</t>
  </si>
  <si>
    <t>Saco plástico para lixo de 200 litros, classe I, em resina termoplástica preferencialmente reciclada, largura de 85 cm, altura de 100 cm, micragem de 6,0, reforçado.</t>
  </si>
  <si>
    <t>Café torrado e moído, pacote de 500 gr., marcas de referência: Melitta, Damasco ou 3 Corações.</t>
  </si>
  <si>
    <t>Chá mate, caixa com 25 saquinhos, marcas de referência: Leão ou Mate Real.</t>
  </si>
  <si>
    <t>Açúcar branco refinado, pacote de 5 kg, marcas de referência: União ou Alto Alegre.</t>
  </si>
  <si>
    <t>Filtro de papel para café, número 103, caixa com 30 unidades, marcas de referência: Melitta, 3 Corações ou Itamaraty.</t>
  </si>
  <si>
    <t>Gás de cozinha (GLP), botijão de 13 KG (P13).</t>
  </si>
  <si>
    <t>Botijão</t>
  </si>
  <si>
    <t>Ferramentas de trabalho</t>
  </si>
  <si>
    <t>Desentupidor de pia, ralos e vasos; confeccionado em borracha natural; com cabo de madeira longo.</t>
  </si>
  <si>
    <t>Mangueira de jardim, plástica, flexível, com bico e conexão, com 100 metros de comprimento.</t>
  </si>
  <si>
    <t>Pá para lixo, plástica, com cabo longo de madeira.</t>
  </si>
  <si>
    <t>Vassoura rastelo metálica, com cabo de madeira.</t>
  </si>
  <si>
    <t>Placa sinalizadora de piso molhado, em plástico reforçado, medidas aproximadas de 30 X 60 cm.</t>
  </si>
  <si>
    <t>Balde plástico, de 15 litros.</t>
  </si>
  <si>
    <t>PAD:</t>
  </si>
  <si>
    <t>Kit completo para limpeza de vidros e forros, com alcance de no mínimo 3 metros, incluindo lavador, guias removíveis, raspadores, extensão, etc. Marca de referência: Unger.</t>
  </si>
  <si>
    <t>Lavadora de alta pressão, 1800W.</t>
  </si>
  <si>
    <t xml:space="preserve">Calça de brim 100% algodão; cor preta; com bolsos laterais; cós com elástico e cordão. </t>
  </si>
  <si>
    <t>Camiseta de malha branca; 100% algodão; com mangas curtas.</t>
  </si>
  <si>
    <t>Camiseta de malha branca; 100% algodão; com mangas longas.</t>
  </si>
  <si>
    <t>Sapato; cor preta; em EVA; impermeável; solado em formato anabela totalmente antiderrapante; palmilhas com tratamento antimicrobiano; marcas de referência: Soft Works, Mameluko e Fujiwara.</t>
  </si>
  <si>
    <t>Jaqueta de nylon; com forração; impermeável; fechamento por zíper e botões de pressão; punhos e barra com ribana.</t>
  </si>
  <si>
    <t>Touca tipo tiara; com rede; tecido Oxford; tule de alta qualidade; cor preta.</t>
  </si>
  <si>
    <t>Espátula de aço inox, com cabo de madeira.</t>
  </si>
  <si>
    <t>Escova sanitária em plástico, com suporte.</t>
  </si>
  <si>
    <t>Galão plástico com tampa, de 20 litros, para diluição.</t>
  </si>
  <si>
    <t>Vassoura em nylon, cerdas resistentes, com cabo de madeira.</t>
  </si>
  <si>
    <t>Rodo de limpeza, de plástico, 40 cm, com cabo de madeira.</t>
  </si>
  <si>
    <t>Aspirador de pó, líquido e sólido; profissional; 1600W; com sacos para reposição (se necessário).</t>
  </si>
  <si>
    <t>Crachá de plástico resistente, com foto, nome e identificação da empresa.</t>
  </si>
  <si>
    <t>Uniformes</t>
  </si>
  <si>
    <t>EPI (Equipamento de Proteção Individual)</t>
  </si>
  <si>
    <t>Mensal por Posto:</t>
  </si>
  <si>
    <t>Rateio (Meses de contratação)</t>
  </si>
  <si>
    <r>
      <t xml:space="preserve">Período de Depreciação (Meses) </t>
    </r>
    <r>
      <rPr>
        <b/>
        <sz val="9"/>
        <color rgb="FFFF0000"/>
        <rFont val="Arial"/>
        <family val="2"/>
      </rPr>
      <t>*</t>
    </r>
  </si>
  <si>
    <t>Soma</t>
  </si>
  <si>
    <t>Total do Pacote:</t>
  </si>
  <si>
    <t>INSUMOS - PERÍODO EXTRAORDINÁRIO (Pacote)</t>
  </si>
  <si>
    <r>
      <rPr>
        <sz val="8"/>
        <color rgb="FFFF0000"/>
        <rFont val="Arial"/>
        <family val="2"/>
      </rPr>
      <t>*</t>
    </r>
    <r>
      <rPr>
        <sz val="8"/>
        <rFont val="Arial"/>
        <family val="2"/>
      </rPr>
      <t xml:space="preserve"> Conforme IN 1700/17 da RFB.</t>
    </r>
  </si>
  <si>
    <t>Alto Paraná</t>
  </si>
  <si>
    <t>Astorga</t>
  </si>
  <si>
    <t>Barbosa Ferraz</t>
  </si>
  <si>
    <t>Campo Mourão</t>
  </si>
  <si>
    <t>Centenário do Sul</t>
  </si>
  <si>
    <t>Cianorte</t>
  </si>
  <si>
    <t>Cidade Gaúcha</t>
  </si>
  <si>
    <t>Colorado</t>
  </si>
  <si>
    <t>Cruzeiro do Oeste</t>
  </si>
  <si>
    <t>Engenheiro Beltrão</t>
  </si>
  <si>
    <t>Grandes Rios</t>
  </si>
  <si>
    <t>Icaraíma</t>
  </si>
  <si>
    <t>Iretama</t>
  </si>
  <si>
    <t>Ivaiporã</t>
  </si>
  <si>
    <t>Jandaia do Sul</t>
  </si>
  <si>
    <t>Loanda</t>
  </si>
  <si>
    <t>Mamborê</t>
  </si>
  <si>
    <t>Mandaguaçu</t>
  </si>
  <si>
    <t>Mandaguari</t>
  </si>
  <si>
    <t>Marialva</t>
  </si>
  <si>
    <t>Nova Esperança</t>
  </si>
  <si>
    <t>Nova Londrina</t>
  </si>
  <si>
    <t>Paraíso do Norte</t>
  </si>
  <si>
    <t>Parancity</t>
  </si>
  <si>
    <t>Paranavaí</t>
  </si>
  <si>
    <t>Peabiru</t>
  </si>
  <si>
    <t>Santa Fé</t>
  </si>
  <si>
    <t>Santa Isabel do Ivaí</t>
  </si>
  <si>
    <t>Sarandi</t>
  </si>
  <si>
    <t>Terra Boa</t>
  </si>
  <si>
    <t>Terra Rica</t>
  </si>
  <si>
    <t>Umarama</t>
  </si>
  <si>
    <t>Limpador multiuso, frasco de 500ml, marcas de referência: Veja, Ypê e Pratice.</t>
  </si>
  <si>
    <t>São João do Ivaí</t>
  </si>
  <si>
    <r>
      <t xml:space="preserve">Auxiliar de limpeza (CBO 5143-20) - </t>
    </r>
    <r>
      <rPr>
        <b/>
        <sz val="10"/>
        <color theme="1"/>
        <rFont val="Arial"/>
        <family val="2"/>
      </rPr>
      <t>20</t>
    </r>
    <r>
      <rPr>
        <sz val="10"/>
        <color theme="1"/>
        <rFont val="Arial"/>
        <family val="2"/>
      </rPr>
      <t xml:space="preserve"> hrs</t>
    </r>
  </si>
  <si>
    <t>Resumo Contratual</t>
  </si>
  <si>
    <t>Valor Unitário Mensal</t>
  </si>
  <si>
    <t>Quantidade de Postos</t>
  </si>
  <si>
    <t>Valor
Mensal</t>
  </si>
  <si>
    <t>Vigência
(Meses)</t>
  </si>
  <si>
    <t>Valor Total Contratual:</t>
  </si>
  <si>
    <t>Observações</t>
  </si>
  <si>
    <t>Data Proposta:</t>
  </si>
  <si>
    <t>11701/18</t>
  </si>
  <si>
    <t>Valor Devido</t>
  </si>
  <si>
    <t>Média do Valor Devido:</t>
  </si>
  <si>
    <t>Média do Valor do V.T.:</t>
  </si>
  <si>
    <r>
      <rPr>
        <b/>
        <sz val="10"/>
        <color rgb="FFFF0000"/>
        <rFont val="Arial"/>
        <family val="2"/>
      </rPr>
      <t>Limite de H.E.</t>
    </r>
    <r>
      <rPr>
        <sz val="10"/>
        <rFont val="Arial"/>
        <family val="2"/>
      </rPr>
      <t>: 6 horas semanais, os contratos de tempo parcial (20 hrs). Conf. Parágrafo 4º do art. 58-A da CLT (Alterado pela Lei 13.467/17).</t>
    </r>
  </si>
  <si>
    <t>Soma:</t>
  </si>
  <si>
    <t>CITL*:</t>
  </si>
  <si>
    <t>* Vide planilha CITL.</t>
  </si>
  <si>
    <t>33</t>
  </si>
  <si>
    <t>CUMULAÇÃO DE FUNÇÃO (Informar valor mensal para posto de 44 hrs)</t>
  </si>
  <si>
    <r>
      <t xml:space="preserve">V.U. (R$) </t>
    </r>
    <r>
      <rPr>
        <b/>
        <sz val="10"/>
        <color rgb="FFFF0000"/>
        <rFont val="Arial"/>
        <family val="2"/>
      </rPr>
      <t>*</t>
    </r>
  </si>
  <si>
    <t>AUXÍLIO TRANSPORTE (Vide planilha V.T.)</t>
  </si>
  <si>
    <t>INSUMOS (Posto 20 hrs)</t>
  </si>
  <si>
    <t>Papel toalha interfolhado, folha dupla, caixa com 2400 folhas em fardos, 22 x 22 cm, marcas de referência: Inovatta Santler e Mili.</t>
  </si>
  <si>
    <t>Blusa de moletom; cor preta; sem abertura frontal.</t>
  </si>
  <si>
    <r>
      <t>Valor do V.A.</t>
    </r>
    <r>
      <rPr>
        <sz val="10"/>
        <color rgb="FFFF0000"/>
        <rFont val="Arial"/>
        <family val="2"/>
      </rPr>
      <t xml:space="preserve"> *</t>
    </r>
  </si>
  <si>
    <r>
      <t xml:space="preserve">Auxílio Alimentação: </t>
    </r>
    <r>
      <rPr>
        <sz val="10"/>
        <rFont val="Arial"/>
        <family val="2"/>
      </rPr>
      <t xml:space="preserve">Cláusula Décima Terceira. </t>
    </r>
    <r>
      <rPr>
        <b/>
        <sz val="10"/>
        <color rgb="FFFF0000"/>
        <rFont val="Arial"/>
        <family val="2"/>
      </rPr>
      <t xml:space="preserve">* </t>
    </r>
    <r>
      <rPr>
        <sz val="10"/>
        <rFont val="Arial"/>
        <family val="2"/>
      </rPr>
      <t>Estimativamente utilizamos como fator histórico 4 meses com faltas e 8 meses sem faltas.  { [ ( 400,00 - 40,00 ) * 4 ] + ( 400,00 * 8 ) } / 12</t>
    </r>
  </si>
  <si>
    <t>–</t>
  </si>
  <si>
    <t>Vale-alimentação pago no gozo das férias, de acordo com a ocorrência de faltas, justificadas ou não, contadas a partir de 01/02/2019 (Cláusula Décima Terceira, Parágrafo Oitavo);</t>
  </si>
  <si>
    <t>Pago de acordo com a ocorrência do fato gerador.</t>
  </si>
  <si>
    <t>SITUAÇÃO</t>
  </si>
  <si>
    <t>VALOR DO VALE-ALIMENTAÇÃO</t>
  </si>
  <si>
    <t>VALOR DEVIDO</t>
  </si>
  <si>
    <t>Nenhuma falta.</t>
  </si>
  <si>
    <t>De 01 a 03 faltas.</t>
  </si>
  <si>
    <t>De 04 a 05 faltas.</t>
  </si>
  <si>
    <t>06 ou mais faltas.</t>
  </si>
  <si>
    <t>DESCONTO DO PAT</t>
  </si>
  <si>
    <r>
      <t xml:space="preserve">AUXÍLIO TRANSPORTE </t>
    </r>
    <r>
      <rPr>
        <b/>
        <sz val="10"/>
        <color rgb="FFFF0000"/>
        <rFont val="Arial"/>
        <family val="2"/>
      </rPr>
      <t>*</t>
    </r>
  </si>
  <si>
    <r>
      <t xml:space="preserve">AUXÍLIO ALIMENTAÇÃO </t>
    </r>
    <r>
      <rPr>
        <b/>
        <sz val="10"/>
        <color rgb="FFFF0000"/>
        <rFont val="Arial"/>
        <family val="2"/>
      </rPr>
      <t>**</t>
    </r>
  </si>
  <si>
    <t xml:space="preserve">PLANILHA DE FORMAÇÃO DE CUSTOS E PREÇOS - ESTIMATIVA TRE </t>
  </si>
  <si>
    <r>
      <t xml:space="preserve">Auxílio Transporte: </t>
    </r>
    <r>
      <rPr>
        <sz val="10"/>
        <rFont val="Arial"/>
        <family val="2"/>
      </rPr>
      <t>Média do valor devido por município. ( 21 X 2 X V.T. ) - ( 6% do salário base ). Vide aba "V.T.".</t>
    </r>
  </si>
  <si>
    <t>SIEMACO 2019/2021 - Registro MTE PR00154/2019.</t>
  </si>
  <si>
    <r>
      <t xml:space="preserve">Salário: </t>
    </r>
    <r>
      <rPr>
        <sz val="10"/>
        <rFont val="Arial"/>
        <family val="2"/>
      </rPr>
      <t>(R$1.210,00 / 44 X 20)</t>
    </r>
  </si>
  <si>
    <t>Convenção Coletiva de Trabalho utilizada como referência:</t>
  </si>
  <si>
    <r>
      <rPr>
        <b/>
        <sz val="10"/>
        <rFont val="Arial"/>
        <family val="2"/>
      </rPr>
      <t>Auxílio Alimentação</t>
    </r>
    <r>
      <rPr>
        <sz val="10"/>
        <rFont val="Arial"/>
        <family val="2"/>
      </rPr>
      <t xml:space="preserve">: Valor diário ( AA / 30 ). </t>
    </r>
    <r>
      <rPr>
        <sz val="10"/>
        <color rgb="FFFF0000"/>
        <rFont val="Arial"/>
        <family val="2"/>
      </rPr>
      <t>** No regime SDF, o valor será pago por dia efetivamente trabalhado. Cláusula Décima Terceira, Parágrafo Terceiro.</t>
    </r>
  </si>
  <si>
    <r>
      <t>Dias úteis:</t>
    </r>
    <r>
      <rPr>
        <sz val="10"/>
        <rFont val="Arial"/>
        <family val="2"/>
      </rPr>
      <t xml:space="preserve"> 21 =  [ ( 365 / 7 ) X 5 - 9 ] / 12 = 20,98 (Acórdão TCU nº 1904/07 Plenário).</t>
    </r>
  </si>
  <si>
    <t>Seção de Pesquisa de Mercado</t>
  </si>
  <si>
    <r>
      <rPr>
        <sz val="10"/>
        <color rgb="FFFF0000"/>
        <rFont val="Arial"/>
        <family val="2"/>
      </rPr>
      <t>*</t>
    </r>
    <r>
      <rPr>
        <sz val="10"/>
        <color theme="1"/>
        <rFont val="Arial"/>
        <family val="2"/>
      </rPr>
      <t xml:space="preserve"> Os valores apresentados referem-se a pesquisa realizada em 20/02/2019 (Projeto Básico) e poderão ser alterados pela empresa, de acordo com os valores vigentes na data da proposta. (Registrar 0,00 nos municípios onde não houver sistema de transporte público regulamentado).</t>
    </r>
  </si>
  <si>
    <r>
      <t xml:space="preserve">Auxílio Alimentação por Assiduidade:  </t>
    </r>
    <r>
      <rPr>
        <sz val="10"/>
        <rFont val="Arial"/>
        <family val="2"/>
      </rPr>
      <t>Cláusula Décima Terceira, Páragrafo Oitavo. Pago conforme fato gerador. Vide aba "Hora Extra".</t>
    </r>
  </si>
  <si>
    <t>BENEFÍCIO EXCLUSIVO - CCT SIEMACO (Vale Alimentação por Assiduidade)</t>
  </si>
  <si>
    <r>
      <rPr>
        <b/>
        <sz val="10"/>
        <rFont val="Arial"/>
        <family val="2"/>
      </rPr>
      <t>Encargos Sociais</t>
    </r>
    <r>
      <rPr>
        <sz val="10"/>
        <rFont val="Arial"/>
        <family val="2"/>
      </rPr>
      <t>: Percentual máximo de 39,80% - Submódulo 1 de Encargos Sociais.</t>
    </r>
  </si>
  <si>
    <t>Valores expressos em reais (R$).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</si>
</sst>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0;[Red]0.00"/>
    <numFmt numFmtId="168" formatCode="0;[Red]0"/>
    <numFmt numFmtId="169" formatCode="0.0000%"/>
    <numFmt numFmtId="170" formatCode="0.0000"/>
    <numFmt numFmtId="171" formatCode="&quot;R$&quot;\ #,##0.00"/>
  </numFmts>
  <fonts count="61" x14ac:knownFonts="1">
    <font>
      <sz val="10"/>
      <name val="Arial"/>
    </font>
    <font>
      <sz val="11"/>
      <color theme="1"/>
      <name val="Calibri"/>
      <family val="2"/>
      <scheme val="minor"/>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sz val="11"/>
      <color theme="1"/>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sz val="12"/>
      <name val="Arial"/>
      <family val="2"/>
    </font>
    <font>
      <b/>
      <sz val="11"/>
      <name val="Arial"/>
      <family val="2"/>
    </font>
    <font>
      <b/>
      <sz val="14"/>
      <name val="Arial"/>
      <family val="2"/>
    </font>
    <font>
      <b/>
      <sz val="8"/>
      <color rgb="FFFF0000"/>
      <name val="Arial"/>
      <family val="2"/>
    </font>
    <font>
      <sz val="11"/>
      <color indexed="8"/>
      <name val="Calibri"/>
      <family val="2"/>
    </font>
    <font>
      <b/>
      <sz val="16"/>
      <name val="Arial"/>
      <family val="2"/>
    </font>
    <font>
      <sz val="11"/>
      <color theme="1"/>
      <name val="Arial"/>
      <family val="2"/>
    </font>
    <font>
      <b/>
      <sz val="10"/>
      <color theme="6" tint="-0.499984740745262"/>
      <name val="Arial"/>
      <family val="2"/>
    </font>
    <font>
      <sz val="10"/>
      <color rgb="FFFF0000"/>
      <name val="Arial"/>
      <family val="2"/>
    </font>
    <font>
      <b/>
      <sz val="10"/>
      <color rgb="FF000000"/>
      <name val="Arial"/>
      <family val="2"/>
    </font>
    <font>
      <b/>
      <sz val="8"/>
      <color indexed="10"/>
      <name val="Arial"/>
      <family val="2"/>
    </font>
    <font>
      <sz val="9"/>
      <color theme="1"/>
      <name val="Arial"/>
      <family val="2"/>
    </font>
    <font>
      <b/>
      <sz val="9"/>
      <color theme="1"/>
      <name val="Arial"/>
      <family val="2"/>
    </font>
    <font>
      <b/>
      <sz val="12"/>
      <color theme="6" tint="-0.499984740745262"/>
      <name val="Arial"/>
      <family val="2"/>
    </font>
    <font>
      <b/>
      <i/>
      <sz val="8"/>
      <color rgb="FFFF0000"/>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indexed="8"/>
      <name val="Arial"/>
      <family val="2"/>
    </font>
    <font>
      <b/>
      <sz val="11"/>
      <color theme="1"/>
      <name val="Arial"/>
      <family val="2"/>
    </font>
    <font>
      <sz val="10"/>
      <color rgb="FF0070C0"/>
      <name val="Arial"/>
      <family val="2"/>
    </font>
    <font>
      <sz val="8"/>
      <color theme="1"/>
      <name val="Arial"/>
      <family val="2"/>
    </font>
    <font>
      <sz val="8"/>
      <color rgb="FFFF0000"/>
      <name val="Arial"/>
      <family val="2"/>
    </font>
    <font>
      <b/>
      <sz val="10"/>
      <color rgb="FFFF0000"/>
      <name val="Arial"/>
      <family val="2"/>
    </font>
    <font>
      <sz val="14"/>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b/>
      <sz val="11"/>
      <color theme="1"/>
      <name val="Garamond"/>
      <family val="1"/>
    </font>
    <font>
      <sz val="10"/>
      <color theme="1"/>
      <name val="Garamond"/>
      <family val="1"/>
    </font>
    <font>
      <sz val="9"/>
      <color indexed="81"/>
      <name val="Segoe UI"/>
      <family val="2"/>
    </font>
    <font>
      <b/>
      <sz val="9"/>
      <color indexed="81"/>
      <name val="Segoe UI"/>
      <family val="2"/>
    </font>
    <font>
      <b/>
      <sz val="9"/>
      <color rgb="FFFF0000"/>
      <name val="Arial"/>
      <family val="2"/>
    </font>
    <font>
      <sz val="10"/>
      <name val="Calibri"/>
      <family val="2"/>
    </font>
  </fonts>
  <fills count="13">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3F9A7"/>
        <bgColor indexed="64"/>
      </patternFill>
    </fill>
    <fill>
      <patternFill patternType="solid">
        <fgColor theme="4" tint="0.79998168889431442"/>
        <bgColor indexed="64"/>
      </patternFill>
    </fill>
  </fills>
  <borders count="69">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theme="6" tint="0.39994506668294322"/>
      </bottom>
      <diagonal/>
    </border>
    <border>
      <left/>
      <right/>
      <top/>
      <bottom style="thick">
        <color theme="6" tint="0.39994506668294322"/>
      </bottom>
      <diagonal/>
    </border>
    <border>
      <left/>
      <right/>
      <top/>
      <bottom style="thick">
        <color theme="4" tint="0.499984740745262"/>
      </bottom>
      <diagonal/>
    </border>
    <border>
      <left/>
      <right/>
      <top/>
      <bottom style="medium">
        <color theme="4" tint="0.39997558519241921"/>
      </bottom>
      <diagonal/>
    </border>
    <border>
      <left/>
      <right/>
      <top/>
      <bottom style="thick">
        <color theme="4" tint="0.59996337778862885"/>
      </bottom>
      <diagonal/>
    </border>
    <border>
      <left/>
      <right/>
      <top/>
      <bottom style="thick">
        <color theme="0" tint="-0.24994659260841701"/>
      </bottom>
      <diagonal/>
    </border>
    <border>
      <left/>
      <right style="medium">
        <color rgb="FF0070C0"/>
      </right>
      <top/>
      <bottom/>
      <diagonal/>
    </border>
    <border>
      <left style="thin">
        <color indexed="64"/>
      </left>
      <right style="thin">
        <color indexed="64"/>
      </right>
      <top style="thick">
        <color theme="6" tint="0.39994506668294322"/>
      </top>
      <bottom style="thin">
        <color indexed="64"/>
      </bottom>
      <diagonal/>
    </border>
    <border>
      <left/>
      <right/>
      <top style="thick">
        <color theme="6" tint="0.39994506668294322"/>
      </top>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4" tint="0.59996337778862885"/>
      </top>
      <bottom/>
      <diagonal/>
    </border>
    <border>
      <left style="thin">
        <color indexed="64"/>
      </left>
      <right style="thin">
        <color indexed="64"/>
      </right>
      <top style="thick">
        <color theme="6" tint="0.39994506668294322"/>
      </top>
      <bottom/>
      <diagonal/>
    </border>
    <border>
      <left/>
      <right style="thin">
        <color indexed="64"/>
      </right>
      <top/>
      <bottom/>
      <diagonal/>
    </border>
    <border>
      <left style="medium">
        <color indexed="64"/>
      </left>
      <right/>
      <top style="thin">
        <color indexed="64"/>
      </top>
      <bottom/>
      <diagonal/>
    </border>
  </borders>
  <cellStyleXfs count="12">
    <xf numFmtId="0" fontId="0" fillId="0" borderId="0"/>
    <xf numFmtId="165"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3" fillId="0" borderId="0"/>
    <xf numFmtId="165" fontId="3" fillId="0" borderId="0" applyFont="0" applyFill="0" applyBorder="0" applyAlignment="0" applyProtection="0"/>
    <xf numFmtId="0" fontId="41" fillId="0" borderId="56" applyNumberFormat="0" applyFill="0" applyAlignment="0" applyProtection="0"/>
    <xf numFmtId="0" fontId="42" fillId="0" borderId="57" applyNumberFormat="0" applyFill="0" applyAlignment="0" applyProtection="0"/>
    <xf numFmtId="44" fontId="3" fillId="0" borderId="0" applyFont="0" applyFill="0" applyBorder="0" applyAlignment="0" applyProtection="0"/>
    <xf numFmtId="43" fontId="3" fillId="0" borderId="0" applyFont="0" applyFill="0" applyBorder="0" applyAlignment="0" applyProtection="0"/>
    <xf numFmtId="0" fontId="1" fillId="0" borderId="0"/>
    <xf numFmtId="44" fontId="1" fillId="0" borderId="0" applyFont="0" applyFill="0" applyBorder="0" applyAlignment="0" applyProtection="0"/>
  </cellStyleXfs>
  <cellXfs count="734">
    <xf numFmtId="0" fontId="0" fillId="0" borderId="0" xfId="0"/>
    <xf numFmtId="167" fontId="5" fillId="0" borderId="0" xfId="0" applyNumberFormat="1" applyFont="1" applyProtection="1">
      <protection locked="0"/>
    </xf>
    <xf numFmtId="167" fontId="5" fillId="0" borderId="0" xfId="0" applyNumberFormat="1" applyFont="1" applyBorder="1" applyProtection="1">
      <protection locked="0"/>
    </xf>
    <xf numFmtId="0" fontId="5" fillId="0" borderId="0" xfId="0" applyFont="1" applyProtection="1">
      <protection locked="0"/>
    </xf>
    <xf numFmtId="0" fontId="9" fillId="0" borderId="0" xfId="0" applyFont="1" applyAlignment="1" applyProtection="1">
      <alignment horizontal="left"/>
      <protection locked="0"/>
    </xf>
    <xf numFmtId="0" fontId="4" fillId="0" borderId="0" xfId="0" applyFont="1" applyAlignment="1" applyProtection="1">
      <alignment horizontal="center"/>
      <protection locked="0"/>
    </xf>
    <xf numFmtId="0" fontId="4" fillId="0" borderId="0" xfId="0" applyFont="1" applyAlignment="1" applyProtection="1">
      <alignment horizontal="left"/>
      <protection locked="0"/>
    </xf>
    <xf numFmtId="0" fontId="11" fillId="0" borderId="0" xfId="0" applyFont="1" applyProtection="1">
      <protection locked="0"/>
    </xf>
    <xf numFmtId="0" fontId="5" fillId="0" borderId="0" xfId="0" applyFont="1" applyAlignment="1" applyProtection="1">
      <alignment horizontal="center"/>
      <protection locked="0"/>
    </xf>
    <xf numFmtId="10" fontId="15" fillId="0" borderId="0" xfId="0" applyNumberFormat="1" applyFont="1" applyProtection="1">
      <protection locked="0"/>
    </xf>
    <xf numFmtId="166" fontId="5" fillId="0" borderId="0" xfId="0" applyNumberFormat="1" applyFont="1" applyProtection="1">
      <protection locked="0"/>
    </xf>
    <xf numFmtId="10" fontId="15" fillId="0" borderId="0" xfId="0" applyNumberFormat="1" applyFont="1" applyBorder="1" applyProtection="1">
      <protection locked="0"/>
    </xf>
    <xf numFmtId="10" fontId="5" fillId="0" borderId="0" xfId="0" applyNumberFormat="1" applyFont="1" applyProtection="1">
      <protection locked="0"/>
    </xf>
    <xf numFmtId="10" fontId="11" fillId="0" borderId="27" xfId="0" applyNumberFormat="1" applyFont="1" applyBorder="1" applyAlignment="1" applyProtection="1">
      <alignment horizontal="justify" vertical="justify" wrapText="1"/>
      <protection locked="0"/>
    </xf>
    <xf numFmtId="0" fontId="11" fillId="0" borderId="28" xfId="0" applyFont="1" applyBorder="1" applyAlignment="1" applyProtection="1">
      <alignment horizontal="justify" vertical="justify"/>
      <protection locked="0"/>
    </xf>
    <xf numFmtId="0" fontId="5" fillId="0" borderId="0" xfId="0" applyFont="1" applyFill="1" applyBorder="1" applyProtection="1">
      <protection locked="0"/>
    </xf>
    <xf numFmtId="0" fontId="11" fillId="0" borderId="0" xfId="0" applyFont="1" applyFill="1" applyBorder="1" applyProtection="1">
      <protection locked="0"/>
    </xf>
    <xf numFmtId="0" fontId="4" fillId="0" borderId="0" xfId="0" applyFont="1" applyProtection="1">
      <protection locked="0"/>
    </xf>
    <xf numFmtId="0" fontId="4" fillId="0" borderId="0" xfId="0" applyFont="1" applyBorder="1" applyAlignment="1" applyProtection="1">
      <alignment horizontal="left"/>
      <protection locked="0"/>
    </xf>
    <xf numFmtId="166" fontId="16" fillId="0" borderId="0" xfId="0" applyNumberFormat="1" applyFont="1" applyFill="1" applyBorder="1" applyProtection="1">
      <protection locked="0"/>
    </xf>
    <xf numFmtId="167" fontId="4" fillId="0" borderId="0" xfId="0" applyNumberFormat="1" applyFont="1" applyFill="1" applyBorder="1" applyAlignment="1" applyProtection="1">
      <alignment horizontal="center"/>
      <protection locked="0"/>
    </xf>
    <xf numFmtId="10" fontId="7" fillId="4" borderId="3" xfId="0" applyNumberFormat="1" applyFont="1" applyFill="1" applyBorder="1" applyAlignment="1" applyProtection="1">
      <alignment vertical="center"/>
    </xf>
    <xf numFmtId="10" fontId="15" fillId="4" borderId="32" xfId="0" applyNumberFormat="1" applyFont="1" applyFill="1" applyBorder="1" applyAlignment="1" applyProtection="1">
      <alignment vertical="center"/>
    </xf>
    <xf numFmtId="10" fontId="7" fillId="3" borderId="20" xfId="0" applyNumberFormat="1" applyFont="1" applyFill="1" applyBorder="1" applyAlignment="1" applyProtection="1">
      <alignment vertical="center"/>
    </xf>
    <xf numFmtId="10" fontId="15" fillId="0" borderId="0" xfId="0" applyNumberFormat="1" applyFont="1" applyAlignment="1" applyProtection="1">
      <alignment vertical="center"/>
    </xf>
    <xf numFmtId="166" fontId="6" fillId="3" borderId="20" xfId="0" applyNumberFormat="1" applyFont="1" applyFill="1" applyBorder="1" applyAlignment="1" applyProtection="1">
      <alignment vertical="center"/>
    </xf>
    <xf numFmtId="10" fontId="7" fillId="3" borderId="20" xfId="0" applyNumberFormat="1" applyFont="1" applyFill="1" applyBorder="1" applyProtection="1"/>
    <xf numFmtId="166" fontId="6" fillId="3" borderId="20" xfId="0" applyNumberFormat="1" applyFont="1" applyFill="1" applyBorder="1" applyProtection="1"/>
    <xf numFmtId="166" fontId="12" fillId="3" borderId="20" xfId="0" applyNumberFormat="1" applyFont="1" applyFill="1" applyBorder="1" applyProtection="1"/>
    <xf numFmtId="10" fontId="7" fillId="4" borderId="20" xfId="0" applyNumberFormat="1" applyFont="1" applyFill="1" applyBorder="1" applyProtection="1"/>
    <xf numFmtId="10" fontId="7" fillId="4" borderId="33" xfId="0" applyNumberFormat="1" applyFont="1" applyFill="1" applyBorder="1" applyProtection="1"/>
    <xf numFmtId="166" fontId="4" fillId="4" borderId="2" xfId="0" applyNumberFormat="1" applyFont="1" applyFill="1" applyBorder="1" applyProtection="1"/>
    <xf numFmtId="10" fontId="15" fillId="3" borderId="26" xfId="0" applyNumberFormat="1" applyFont="1" applyFill="1" applyBorder="1" applyProtection="1"/>
    <xf numFmtId="167" fontId="4" fillId="3" borderId="20" xfId="0" applyNumberFormat="1" applyFont="1" applyFill="1" applyBorder="1" applyProtection="1"/>
    <xf numFmtId="166" fontId="15" fillId="4" borderId="20" xfId="0" applyNumberFormat="1" applyFont="1" applyFill="1" applyBorder="1" applyProtection="1"/>
    <xf numFmtId="166" fontId="4" fillId="0" borderId="2" xfId="0" applyNumberFormat="1" applyFont="1" applyBorder="1" applyProtection="1"/>
    <xf numFmtId="167" fontId="4" fillId="5" borderId="3" xfId="0" applyNumberFormat="1" applyFont="1" applyFill="1" applyBorder="1" applyProtection="1"/>
    <xf numFmtId="10" fontId="7" fillId="4" borderId="1" xfId="0" applyNumberFormat="1" applyFont="1" applyFill="1" applyBorder="1" applyProtection="1"/>
    <xf numFmtId="167" fontId="6" fillId="3" borderId="20" xfId="0" applyNumberFormat="1" applyFont="1" applyFill="1" applyBorder="1" applyProtection="1"/>
    <xf numFmtId="166" fontId="5" fillId="0" borderId="0" xfId="0" applyNumberFormat="1" applyFont="1" applyAlignment="1" applyProtection="1">
      <alignment vertical="center"/>
    </xf>
    <xf numFmtId="166" fontId="7" fillId="0" borderId="13" xfId="0" applyNumberFormat="1" applyFont="1" applyBorder="1" applyAlignment="1" applyProtection="1">
      <alignment horizontal="center" vertical="center"/>
    </xf>
    <xf numFmtId="167" fontId="4" fillId="3" borderId="20" xfId="0" applyNumberFormat="1" applyFont="1" applyFill="1" applyBorder="1" applyAlignment="1" applyProtection="1">
      <alignment vertical="center"/>
    </xf>
    <xf numFmtId="10" fontId="15" fillId="4" borderId="3" xfId="0" applyNumberFormat="1" applyFont="1" applyFill="1" applyBorder="1" applyAlignment="1" applyProtection="1">
      <alignment vertical="center"/>
    </xf>
    <xf numFmtId="0" fontId="9" fillId="0" borderId="3" xfId="0" applyFont="1" applyBorder="1" applyAlignment="1" applyProtection="1">
      <alignment horizontal="left"/>
    </xf>
    <xf numFmtId="168" fontId="4" fillId="2" borderId="3" xfId="0" applyNumberFormat="1" applyFont="1" applyFill="1" applyBorder="1" applyAlignment="1" applyProtection="1">
      <alignment horizontal="center"/>
    </xf>
    <xf numFmtId="167" fontId="4" fillId="0" borderId="3" xfId="0" applyNumberFormat="1" applyFont="1" applyFill="1" applyBorder="1" applyAlignment="1" applyProtection="1">
      <alignment horizontal="center"/>
    </xf>
    <xf numFmtId="167" fontId="4" fillId="0" borderId="0" xfId="0" applyNumberFormat="1" applyFont="1" applyFill="1" applyBorder="1" applyAlignment="1" applyProtection="1">
      <alignment horizontal="center"/>
    </xf>
    <xf numFmtId="0" fontId="9" fillId="0" borderId="0" xfId="0" applyFont="1" applyAlignment="1" applyProtection="1">
      <alignment horizontal="left"/>
    </xf>
    <xf numFmtId="0" fontId="4" fillId="0" borderId="0" xfId="0" applyFont="1" applyAlignment="1" applyProtection="1">
      <alignment horizontal="center"/>
    </xf>
    <xf numFmtId="0" fontId="4" fillId="0" borderId="0" xfId="0" applyFont="1" applyAlignment="1" applyProtection="1">
      <alignment horizontal="left"/>
    </xf>
    <xf numFmtId="167" fontId="4" fillId="0" borderId="0" xfId="0" applyNumberFormat="1" applyFont="1" applyAlignment="1" applyProtection="1">
      <alignment horizontal="left"/>
    </xf>
    <xf numFmtId="0" fontId="7" fillId="0" borderId="0" xfId="0" applyFont="1" applyAlignment="1" applyProtection="1">
      <alignment horizontal="center"/>
    </xf>
    <xf numFmtId="0" fontId="7" fillId="0" borderId="14" xfId="0" applyFont="1" applyFill="1" applyBorder="1" applyAlignment="1" applyProtection="1">
      <alignment horizontal="center"/>
    </xf>
    <xf numFmtId="0" fontId="4" fillId="0" borderId="15" xfId="0" applyFont="1" applyBorder="1" applyAlignment="1" applyProtection="1">
      <alignment horizontal="center"/>
    </xf>
    <xf numFmtId="9" fontId="4" fillId="2" borderId="10" xfId="2" applyFont="1" applyFill="1" applyBorder="1" applyAlignment="1" applyProtection="1">
      <alignment horizontal="center" vertical="center"/>
    </xf>
    <xf numFmtId="10" fontId="7" fillId="4" borderId="16" xfId="0" applyNumberFormat="1" applyFont="1" applyFill="1" applyBorder="1" applyAlignment="1" applyProtection="1">
      <alignment vertical="center"/>
    </xf>
    <xf numFmtId="0" fontId="7" fillId="0" borderId="18" xfId="0" applyFont="1" applyFill="1" applyBorder="1" applyAlignment="1" applyProtection="1">
      <alignment horizontal="center"/>
    </xf>
    <xf numFmtId="0" fontId="5" fillId="0" borderId="4" xfId="0" applyFont="1" applyBorder="1" applyAlignment="1" applyProtection="1">
      <alignment vertical="center"/>
    </xf>
    <xf numFmtId="167" fontId="5" fillId="0" borderId="11" xfId="0" applyNumberFormat="1" applyFont="1" applyBorder="1" applyAlignment="1" applyProtection="1">
      <alignment vertical="center"/>
    </xf>
    <xf numFmtId="166" fontId="4" fillId="2" borderId="8" xfId="0" applyNumberFormat="1" applyFont="1" applyFill="1" applyBorder="1" applyAlignment="1" applyProtection="1">
      <alignment vertical="center"/>
    </xf>
    <xf numFmtId="0" fontId="11" fillId="0" borderId="28" xfId="0" applyFont="1" applyBorder="1" applyAlignment="1" applyProtection="1">
      <alignment horizontal="justify" vertical="justify"/>
    </xf>
    <xf numFmtId="166" fontId="4" fillId="2" borderId="9" xfId="0" applyNumberFormat="1" applyFont="1" applyFill="1" applyBorder="1" applyAlignment="1" applyProtection="1">
      <alignment vertical="center"/>
    </xf>
    <xf numFmtId="0" fontId="4" fillId="3" borderId="19" xfId="0" applyFont="1" applyFill="1" applyBorder="1" applyAlignment="1" applyProtection="1">
      <alignment vertical="center"/>
    </xf>
    <xf numFmtId="167" fontId="4" fillId="3" borderId="12" xfId="0" applyNumberFormat="1" applyFont="1" applyFill="1" applyBorder="1" applyAlignment="1" applyProtection="1">
      <alignment vertical="center"/>
    </xf>
    <xf numFmtId="0" fontId="11" fillId="3" borderId="20" xfId="0" applyFont="1" applyFill="1" applyBorder="1" applyAlignment="1" applyProtection="1">
      <alignment horizontal="justify" vertical="justify"/>
    </xf>
    <xf numFmtId="0" fontId="5" fillId="0" borderId="0" xfId="0" applyFont="1" applyAlignment="1" applyProtection="1">
      <alignment vertical="center"/>
    </xf>
    <xf numFmtId="167" fontId="5" fillId="0" borderId="0" xfId="0" applyNumberFormat="1" applyFont="1" applyAlignment="1" applyProtection="1">
      <alignment vertical="center"/>
    </xf>
    <xf numFmtId="0" fontId="11" fillId="0" borderId="0" xfId="0" applyFont="1" applyProtection="1"/>
    <xf numFmtId="167" fontId="4" fillId="0" borderId="0" xfId="0" applyNumberFormat="1" applyFont="1" applyAlignment="1" applyProtection="1">
      <alignment vertical="center"/>
    </xf>
    <xf numFmtId="0" fontId="4" fillId="0" borderId="0" xfId="0" applyFont="1" applyAlignment="1" applyProtection="1">
      <alignment vertical="center"/>
    </xf>
    <xf numFmtId="167" fontId="4" fillId="2" borderId="10" xfId="0" applyNumberFormat="1" applyFont="1" applyFill="1" applyBorder="1" applyAlignment="1" applyProtection="1">
      <alignment horizontal="center" vertical="center"/>
    </xf>
    <xf numFmtId="0" fontId="5" fillId="0" borderId="21" xfId="0" applyFont="1" applyBorder="1" applyAlignment="1" applyProtection="1">
      <alignment vertical="center"/>
    </xf>
    <xf numFmtId="167" fontId="4" fillId="2" borderId="2" xfId="0" applyNumberFormat="1" applyFont="1" applyFill="1" applyBorder="1" applyAlignment="1" applyProtection="1">
      <alignment vertical="center"/>
    </xf>
    <xf numFmtId="10" fontId="11" fillId="0" borderId="27" xfId="0" applyNumberFormat="1" applyFont="1" applyBorder="1" applyAlignment="1" applyProtection="1">
      <alignment horizontal="justify" vertical="justify" wrapText="1"/>
    </xf>
    <xf numFmtId="0" fontId="5" fillId="0" borderId="5" xfId="0" applyFont="1" applyBorder="1" applyAlignment="1" applyProtection="1">
      <alignment vertical="center"/>
    </xf>
    <xf numFmtId="0" fontId="11" fillId="0" borderId="22" xfId="0" applyFont="1" applyBorder="1" applyAlignment="1" applyProtection="1">
      <alignment horizontal="justify" vertical="justify"/>
    </xf>
    <xf numFmtId="0" fontId="4" fillId="3" borderId="20" xfId="0" applyFont="1" applyFill="1" applyBorder="1" applyAlignment="1" applyProtection="1">
      <alignment vertical="center"/>
    </xf>
    <xf numFmtId="10" fontId="11" fillId="0" borderId="20" xfId="0" applyNumberFormat="1" applyFont="1" applyBorder="1" applyAlignment="1" applyProtection="1">
      <alignment horizontal="justify" vertical="justify" wrapText="1"/>
    </xf>
    <xf numFmtId="0" fontId="11" fillId="0" borderId="27" xfId="0" applyNumberFormat="1" applyFont="1" applyFill="1" applyBorder="1" applyAlignment="1" applyProtection="1">
      <alignment horizontal="justify" vertical="justify"/>
    </xf>
    <xf numFmtId="0" fontId="11" fillId="3" borderId="20" xfId="0" applyFont="1" applyFill="1" applyBorder="1" applyProtection="1"/>
    <xf numFmtId="167" fontId="5" fillId="0" borderId="0" xfId="0" applyNumberFormat="1" applyFont="1" applyProtection="1"/>
    <xf numFmtId="10" fontId="15" fillId="0" borderId="0" xfId="0" applyNumberFormat="1" applyFont="1" applyProtection="1"/>
    <xf numFmtId="166" fontId="5" fillId="0" borderId="0" xfId="0" applyNumberFormat="1" applyFont="1" applyProtection="1"/>
    <xf numFmtId="10" fontId="7" fillId="4" borderId="13" xfId="0" applyNumberFormat="1" applyFont="1" applyFill="1" applyBorder="1" applyAlignment="1" applyProtection="1">
      <alignment horizontal="center"/>
    </xf>
    <xf numFmtId="0" fontId="4" fillId="3" borderId="19" xfId="0" applyFont="1" applyFill="1" applyBorder="1" applyProtection="1"/>
    <xf numFmtId="0" fontId="5" fillId="0" borderId="0" xfId="0" applyFont="1" applyProtection="1"/>
    <xf numFmtId="167" fontId="5" fillId="3" borderId="12" xfId="0" applyNumberFormat="1" applyFont="1" applyFill="1" applyBorder="1" applyProtection="1"/>
    <xf numFmtId="10" fontId="15" fillId="0" borderId="24" xfId="0" applyNumberFormat="1" applyFont="1" applyBorder="1" applyProtection="1"/>
    <xf numFmtId="166" fontId="5" fillId="0" borderId="24" xfId="0" applyNumberFormat="1" applyFont="1" applyBorder="1" applyProtection="1"/>
    <xf numFmtId="0" fontId="4" fillId="0" borderId="25" xfId="0" applyFont="1" applyBorder="1" applyAlignment="1" applyProtection="1">
      <alignment horizontal="center"/>
    </xf>
    <xf numFmtId="167" fontId="5" fillId="0" borderId="0" xfId="0" applyNumberFormat="1" applyFont="1" applyBorder="1" applyProtection="1"/>
    <xf numFmtId="10" fontId="15" fillId="0" borderId="0" xfId="0" applyNumberFormat="1" applyFont="1" applyBorder="1" applyProtection="1"/>
    <xf numFmtId="166" fontId="5" fillId="0" borderId="0" xfId="0" applyNumberFormat="1" applyFont="1" applyBorder="1" applyProtection="1"/>
    <xf numFmtId="10" fontId="7" fillId="4" borderId="16" xfId="0" applyNumberFormat="1" applyFont="1" applyFill="1" applyBorder="1" applyAlignment="1" applyProtection="1">
      <alignment horizontal="center"/>
    </xf>
    <xf numFmtId="0" fontId="11" fillId="0" borderId="22" xfId="0" applyFont="1" applyBorder="1" applyProtection="1"/>
    <xf numFmtId="0" fontId="11" fillId="3" borderId="29" xfId="0" applyFont="1" applyFill="1" applyBorder="1" applyProtection="1"/>
    <xf numFmtId="0" fontId="5" fillId="0" borderId="25" xfId="0" applyFont="1" applyBorder="1" applyProtection="1"/>
    <xf numFmtId="0" fontId="11" fillId="3" borderId="20" xfId="0" applyFont="1" applyFill="1" applyBorder="1" applyAlignment="1" applyProtection="1">
      <alignment horizontal="left"/>
    </xf>
    <xf numFmtId="0" fontId="11" fillId="0" borderId="22" xfId="0" applyFont="1" applyBorder="1" applyAlignment="1" applyProtection="1">
      <alignment horizontal="left"/>
    </xf>
    <xf numFmtId="0" fontId="7" fillId="0" borderId="20" xfId="0" applyFont="1" applyFill="1" applyBorder="1" applyAlignment="1" applyProtection="1">
      <alignment horizontal="center"/>
    </xf>
    <xf numFmtId="167" fontId="4" fillId="2" borderId="10" xfId="0" applyNumberFormat="1" applyFont="1" applyFill="1" applyBorder="1" applyAlignment="1" applyProtection="1">
      <alignment horizontal="center"/>
    </xf>
    <xf numFmtId="166" fontId="7" fillId="4" borderId="13" xfId="0" applyNumberFormat="1" applyFont="1" applyFill="1" applyBorder="1" applyAlignment="1" applyProtection="1">
      <alignment horizontal="center"/>
    </xf>
    <xf numFmtId="0" fontId="5" fillId="0" borderId="23" xfId="0" applyFont="1" applyBorder="1" applyProtection="1"/>
    <xf numFmtId="0" fontId="4" fillId="2" borderId="4" xfId="0" applyFont="1" applyFill="1" applyBorder="1" applyProtection="1"/>
    <xf numFmtId="0" fontId="7" fillId="0" borderId="25" xfId="0" applyFont="1" applyBorder="1" applyProtection="1"/>
    <xf numFmtId="0" fontId="11" fillId="0" borderId="24" xfId="0" applyFont="1" applyBorder="1" applyProtection="1"/>
    <xf numFmtId="167" fontId="15" fillId="0" borderId="0" xfId="0" applyNumberFormat="1" applyFont="1" applyBorder="1" applyProtection="1"/>
    <xf numFmtId="0" fontId="11" fillId="0" borderId="30" xfId="0" applyFont="1" applyBorder="1" applyProtection="1"/>
    <xf numFmtId="0" fontId="8" fillId="0" borderId="19" xfId="0" applyFont="1" applyBorder="1" applyAlignment="1" applyProtection="1">
      <alignment horizontal="left"/>
    </xf>
    <xf numFmtId="167" fontId="5" fillId="0" borderId="12" xfId="0" applyNumberFormat="1" applyFont="1" applyBorder="1" applyProtection="1"/>
    <xf numFmtId="10" fontId="15" fillId="0" borderId="26" xfId="0" applyNumberFormat="1" applyFont="1" applyBorder="1" applyProtection="1"/>
    <xf numFmtId="0" fontId="7" fillId="0" borderId="2" xfId="0" applyFont="1" applyFill="1" applyBorder="1" applyAlignment="1" applyProtection="1">
      <alignment horizontal="center"/>
      <protection locked="0"/>
    </xf>
    <xf numFmtId="0" fontId="11" fillId="0" borderId="8" xfId="0" applyFont="1" applyBorder="1" applyProtection="1">
      <protection locked="0"/>
    </xf>
    <xf numFmtId="164" fontId="11" fillId="0" borderId="8" xfId="0" applyNumberFormat="1" applyFont="1" applyBorder="1" applyProtection="1">
      <protection locked="0"/>
    </xf>
    <xf numFmtId="0" fontId="7" fillId="0" borderId="7" xfId="0" applyFont="1" applyFill="1" applyBorder="1" applyAlignment="1" applyProtection="1">
      <alignment horizontal="center"/>
      <protection locked="0"/>
    </xf>
    <xf numFmtId="10" fontId="11" fillId="0" borderId="8" xfId="0" applyNumberFormat="1" applyFont="1" applyBorder="1" applyAlignment="1" applyProtection="1">
      <alignment horizontal="justify" vertical="justify" wrapText="1"/>
      <protection locked="0"/>
    </xf>
    <xf numFmtId="0" fontId="5" fillId="0" borderId="8" xfId="0" applyFont="1" applyBorder="1" applyProtection="1">
      <protection locked="0"/>
    </xf>
    <xf numFmtId="0" fontId="4" fillId="0" borderId="3" xfId="0" applyFont="1" applyBorder="1" applyAlignment="1" applyProtection="1">
      <alignment horizontal="center"/>
      <protection locked="0"/>
    </xf>
    <xf numFmtId="167" fontId="4" fillId="3" borderId="3" xfId="0" applyNumberFormat="1" applyFont="1" applyFill="1" applyBorder="1" applyProtection="1"/>
    <xf numFmtId="166" fontId="6" fillId="6" borderId="20" xfId="0" applyNumberFormat="1" applyFont="1" applyFill="1" applyBorder="1" applyProtection="1"/>
    <xf numFmtId="10" fontId="8" fillId="6" borderId="20" xfId="0" applyNumberFormat="1" applyFont="1" applyFill="1" applyBorder="1" applyAlignment="1" applyProtection="1">
      <alignment horizontal="right"/>
    </xf>
    <xf numFmtId="166" fontId="8" fillId="6" borderId="20" xfId="0" applyNumberFormat="1" applyFont="1" applyFill="1" applyBorder="1" applyAlignment="1" applyProtection="1">
      <alignment horizontal="right"/>
    </xf>
    <xf numFmtId="0" fontId="9" fillId="0" borderId="38" xfId="0" applyFont="1" applyBorder="1" applyAlignment="1" applyProtection="1">
      <alignment horizontal="left"/>
      <protection locked="0"/>
    </xf>
    <xf numFmtId="0" fontId="9" fillId="0" borderId="41" xfId="0" applyFont="1" applyBorder="1" applyAlignment="1" applyProtection="1">
      <alignment horizontal="left"/>
      <protection locked="0"/>
    </xf>
    <xf numFmtId="0" fontId="9" fillId="0" borderId="32" xfId="0" applyFont="1" applyBorder="1" applyAlignment="1" applyProtection="1">
      <alignment horizontal="left"/>
      <protection locked="0"/>
    </xf>
    <xf numFmtId="10" fontId="4" fillId="0" borderId="0" xfId="0" applyNumberFormat="1" applyFont="1" applyBorder="1" applyAlignment="1" applyProtection="1">
      <alignment horizontal="left"/>
      <protection locked="0"/>
    </xf>
    <xf numFmtId="0" fontId="7" fillId="0" borderId="0" xfId="0" applyFont="1" applyBorder="1" applyAlignment="1" applyProtection="1">
      <alignment horizontal="center"/>
      <protection locked="0"/>
    </xf>
    <xf numFmtId="0" fontId="4" fillId="0" borderId="0" xfId="0" applyFont="1" applyBorder="1" applyAlignment="1" applyProtection="1">
      <alignment horizontal="center"/>
      <protection locked="0"/>
    </xf>
    <xf numFmtId="0" fontId="4" fillId="0" borderId="1" xfId="0" applyFont="1" applyFill="1" applyBorder="1" applyProtection="1">
      <protection locked="0"/>
    </xf>
    <xf numFmtId="0" fontId="4" fillId="0" borderId="8" xfId="0" applyFont="1" applyBorder="1" applyAlignment="1" applyProtection="1">
      <alignment horizontal="center"/>
      <protection locked="0"/>
    </xf>
    <xf numFmtId="0" fontId="4" fillId="0" borderId="8" xfId="0" applyFont="1" applyBorder="1" applyProtection="1">
      <protection locked="0"/>
    </xf>
    <xf numFmtId="166" fontId="5" fillId="0" borderId="3" xfId="0" applyNumberFormat="1" applyFont="1" applyBorder="1" applyAlignment="1" applyProtection="1">
      <alignment vertical="center"/>
    </xf>
    <xf numFmtId="164" fontId="5" fillId="5" borderId="3" xfId="3" applyFont="1" applyFill="1" applyBorder="1" applyAlignment="1" applyProtection="1">
      <alignment vertical="center"/>
    </xf>
    <xf numFmtId="10" fontId="15" fillId="3" borderId="3" xfId="0" applyNumberFormat="1" applyFont="1" applyFill="1" applyBorder="1" applyAlignment="1" applyProtection="1">
      <alignment vertical="center"/>
    </xf>
    <xf numFmtId="167" fontId="4" fillId="3" borderId="3" xfId="0" applyNumberFormat="1" applyFont="1" applyFill="1" applyBorder="1" applyAlignment="1" applyProtection="1">
      <alignment vertical="center"/>
    </xf>
    <xf numFmtId="10" fontId="4" fillId="3" borderId="3" xfId="0" applyNumberFormat="1" applyFont="1" applyFill="1" applyBorder="1" applyAlignment="1" applyProtection="1">
      <alignment vertical="center"/>
    </xf>
    <xf numFmtId="10" fontId="7" fillId="3" borderId="3" xfId="0" applyNumberFormat="1" applyFont="1" applyFill="1" applyBorder="1" applyAlignment="1" applyProtection="1">
      <alignment vertical="center"/>
    </xf>
    <xf numFmtId="166" fontId="4" fillId="3" borderId="3" xfId="0" applyNumberFormat="1" applyFont="1" applyFill="1" applyBorder="1" applyAlignment="1" applyProtection="1">
      <alignment vertical="center"/>
    </xf>
    <xf numFmtId="167" fontId="4" fillId="2" borderId="3" xfId="0" applyNumberFormat="1" applyFont="1" applyFill="1" applyBorder="1" applyAlignment="1" applyProtection="1">
      <alignment vertical="center"/>
    </xf>
    <xf numFmtId="10" fontId="7" fillId="4" borderId="3" xfId="0" applyNumberFormat="1" applyFont="1" applyFill="1" applyBorder="1" applyProtection="1"/>
    <xf numFmtId="166" fontId="4" fillId="0" borderId="3" xfId="0" applyNumberFormat="1" applyFont="1" applyBorder="1" applyProtection="1"/>
    <xf numFmtId="10" fontId="4" fillId="3" borderId="3" xfId="0" applyNumberFormat="1" applyFont="1" applyFill="1" applyBorder="1" applyProtection="1"/>
    <xf numFmtId="166" fontId="5" fillId="3" borderId="3" xfId="0" applyNumberFormat="1" applyFont="1" applyFill="1" applyBorder="1" applyAlignment="1" applyProtection="1">
      <alignment vertical="center"/>
    </xf>
    <xf numFmtId="166" fontId="12" fillId="6" borderId="28" xfId="0" applyNumberFormat="1" applyFont="1" applyFill="1" applyBorder="1" applyAlignment="1" applyProtection="1">
      <alignment vertical="center"/>
    </xf>
    <xf numFmtId="10" fontId="15" fillId="6" borderId="43" xfId="0" applyNumberFormat="1" applyFont="1" applyFill="1" applyBorder="1" applyAlignment="1" applyProtection="1">
      <alignment vertical="center"/>
    </xf>
    <xf numFmtId="0" fontId="4" fillId="5" borderId="11" xfId="0" applyFont="1" applyFill="1" applyBorder="1" applyAlignment="1" applyProtection="1">
      <alignment horizontal="left"/>
      <protection locked="0"/>
    </xf>
    <xf numFmtId="0" fontId="4" fillId="5" borderId="8" xfId="0" applyFont="1" applyFill="1" applyBorder="1" applyAlignment="1" applyProtection="1">
      <alignment horizontal="left"/>
      <protection locked="0"/>
    </xf>
    <xf numFmtId="0" fontId="5" fillId="0" borderId="8" xfId="0" applyFont="1" applyBorder="1" applyAlignment="1" applyProtection="1">
      <alignment shrinkToFit="1"/>
      <protection locked="0"/>
    </xf>
    <xf numFmtId="0" fontId="8" fillId="0" borderId="0" xfId="0" applyFont="1" applyAlignment="1" applyProtection="1">
      <alignment horizontal="left"/>
    </xf>
    <xf numFmtId="166" fontId="7" fillId="5" borderId="17" xfId="0" applyNumberFormat="1" applyFont="1" applyFill="1" applyBorder="1" applyAlignment="1" applyProtection="1">
      <alignment horizontal="center" vertical="center"/>
    </xf>
    <xf numFmtId="0" fontId="8" fillId="0" borderId="0" xfId="0" applyFont="1" applyAlignment="1" applyProtection="1">
      <alignment horizontal="left" vertical="center"/>
    </xf>
    <xf numFmtId="0" fontId="14" fillId="0" borderId="0" xfId="0" applyFont="1" applyAlignment="1" applyProtection="1">
      <alignment vertical="center"/>
    </xf>
    <xf numFmtId="0" fontId="8" fillId="0" borderId="3" xfId="0" applyFont="1" applyBorder="1" applyAlignment="1" applyProtection="1">
      <alignment horizontal="center" vertical="center"/>
    </xf>
    <xf numFmtId="167" fontId="4" fillId="2" borderId="34" xfId="0" applyNumberFormat="1" applyFont="1" applyFill="1" applyBorder="1" applyAlignment="1" applyProtection="1">
      <alignment horizontal="center" vertical="center"/>
    </xf>
    <xf numFmtId="0" fontId="5" fillId="5" borderId="7" xfId="0" applyFont="1" applyFill="1" applyBorder="1" applyAlignment="1" applyProtection="1">
      <alignment vertical="center"/>
    </xf>
    <xf numFmtId="0" fontId="4" fillId="0" borderId="3" xfId="0" applyFont="1" applyBorder="1" applyAlignment="1" applyProtection="1">
      <alignment horizontal="center" vertical="center"/>
    </xf>
    <xf numFmtId="10" fontId="4" fillId="2" borderId="3" xfId="0" applyNumberFormat="1" applyFont="1" applyFill="1" applyBorder="1" applyAlignment="1" applyProtection="1">
      <alignment horizontal="center" vertical="center"/>
    </xf>
    <xf numFmtId="166" fontId="7" fillId="0" borderId="1" xfId="0" applyNumberFormat="1" applyFont="1" applyBorder="1" applyAlignment="1" applyProtection="1">
      <alignment horizontal="center" vertical="center"/>
    </xf>
    <xf numFmtId="0" fontId="7" fillId="0" borderId="2" xfId="0" applyFont="1" applyFill="1" applyBorder="1" applyAlignment="1" applyProtection="1">
      <alignment horizontal="center"/>
    </xf>
    <xf numFmtId="0" fontId="5" fillId="0" borderId="3" xfId="0" applyFont="1" applyBorder="1" applyAlignment="1" applyProtection="1">
      <alignment vertical="center"/>
    </xf>
    <xf numFmtId="0" fontId="4" fillId="0" borderId="3" xfId="0" applyFont="1" applyBorder="1" applyAlignment="1" applyProtection="1">
      <alignment vertical="center"/>
    </xf>
    <xf numFmtId="0" fontId="17" fillId="0" borderId="3" xfId="0" applyFont="1" applyBorder="1" applyAlignment="1" applyProtection="1">
      <alignment horizontal="justify" wrapText="1"/>
    </xf>
    <xf numFmtId="10" fontId="5" fillId="0" borderId="0" xfId="0" applyNumberFormat="1" applyFont="1" applyAlignment="1" applyProtection="1">
      <alignment vertical="center"/>
    </xf>
    <xf numFmtId="0" fontId="7" fillId="0" borderId="7" xfId="0" applyFont="1" applyFill="1" applyBorder="1" applyAlignment="1" applyProtection="1">
      <alignment horizontal="center"/>
    </xf>
    <xf numFmtId="0" fontId="4" fillId="0" borderId="35" xfId="0" applyFont="1" applyBorder="1" applyAlignment="1" applyProtection="1">
      <alignment horizontal="center" vertical="center"/>
    </xf>
    <xf numFmtId="10" fontId="4" fillId="2" borderId="36" xfId="0" applyNumberFormat="1" applyFont="1" applyFill="1" applyBorder="1" applyAlignment="1" applyProtection="1">
      <alignment horizontal="center" vertical="center"/>
    </xf>
    <xf numFmtId="10" fontId="7" fillId="4" borderId="37" xfId="0" applyNumberFormat="1" applyFont="1" applyFill="1" applyBorder="1" applyAlignment="1" applyProtection="1">
      <alignment vertical="center"/>
    </xf>
    <xf numFmtId="166" fontId="7" fillId="0" borderId="35" xfId="0" applyNumberFormat="1" applyFont="1" applyBorder="1" applyAlignment="1" applyProtection="1">
      <alignment horizontal="center" vertical="center"/>
    </xf>
    <xf numFmtId="0" fontId="5" fillId="0" borderId="1" xfId="0" applyFont="1" applyBorder="1" applyAlignment="1" applyProtection="1">
      <alignment horizontal="left"/>
    </xf>
    <xf numFmtId="0" fontId="14" fillId="0" borderId="0" xfId="0" applyFont="1" applyBorder="1" applyAlignment="1" applyProtection="1">
      <alignment horizontal="left"/>
    </xf>
    <xf numFmtId="0" fontId="4" fillId="0" borderId="38" xfId="0" applyFont="1" applyBorder="1" applyAlignment="1" applyProtection="1">
      <alignment horizontal="center" vertical="center"/>
    </xf>
    <xf numFmtId="10" fontId="7" fillId="4" borderId="39" xfId="0" applyNumberFormat="1" applyFont="1" applyFill="1" applyBorder="1" applyAlignment="1" applyProtection="1">
      <alignment vertical="center"/>
    </xf>
    <xf numFmtId="0" fontId="5" fillId="0" borderId="3" xfId="0" applyFont="1" applyBorder="1" applyAlignment="1" applyProtection="1">
      <alignment horizontal="justify" vertical="center"/>
    </xf>
    <xf numFmtId="0" fontId="5" fillId="0" borderId="8" xfId="0" applyFont="1" applyBorder="1" applyProtection="1"/>
    <xf numFmtId="0" fontId="4" fillId="0" borderId="0" xfId="0" applyFont="1" applyBorder="1" applyAlignment="1" applyProtection="1">
      <alignment horizontal="left"/>
    </xf>
    <xf numFmtId="10" fontId="4" fillId="2" borderId="40" xfId="0" applyNumberFormat="1" applyFont="1" applyFill="1" applyBorder="1" applyAlignment="1" applyProtection="1">
      <alignment horizontal="center" vertical="center"/>
    </xf>
    <xf numFmtId="0" fontId="5" fillId="0" borderId="3" xfId="0" applyFont="1" applyFill="1" applyBorder="1" applyAlignment="1" applyProtection="1">
      <alignment horizontal="left" vertical="center" wrapText="1"/>
    </xf>
    <xf numFmtId="0" fontId="17" fillId="0" borderId="3" xfId="0" applyFont="1" applyBorder="1" applyAlignment="1" applyProtection="1">
      <alignment horizontal="justify" vertical="center" wrapText="1"/>
    </xf>
    <xf numFmtId="0" fontId="5" fillId="5" borderId="41" xfId="0" applyFont="1" applyFill="1" applyBorder="1" applyProtection="1"/>
    <xf numFmtId="0" fontId="4" fillId="0" borderId="3" xfId="0" applyFont="1" applyBorder="1" applyProtection="1"/>
    <xf numFmtId="0" fontId="4" fillId="3" borderId="3" xfId="0" applyFont="1" applyFill="1" applyBorder="1" applyProtection="1"/>
    <xf numFmtId="0" fontId="4" fillId="0" borderId="0" xfId="0" applyFont="1" applyFill="1" applyBorder="1" applyAlignment="1" applyProtection="1">
      <alignment vertical="center"/>
    </xf>
    <xf numFmtId="0" fontId="7" fillId="5" borderId="7" xfId="0" applyFont="1" applyFill="1" applyBorder="1" applyAlignment="1" applyProtection="1">
      <alignment horizontal="center"/>
    </xf>
    <xf numFmtId="0" fontId="4" fillId="5" borderId="7" xfId="0" applyFont="1" applyFill="1" applyBorder="1" applyAlignment="1" applyProtection="1">
      <alignment horizontal="center" vertical="center"/>
    </xf>
    <xf numFmtId="10" fontId="4" fillId="2" borderId="42" xfId="0" applyNumberFormat="1" applyFont="1" applyFill="1" applyBorder="1" applyAlignment="1" applyProtection="1">
      <alignment horizontal="center" vertical="center"/>
    </xf>
    <xf numFmtId="10" fontId="7" fillId="4" borderId="7" xfId="0" applyNumberFormat="1" applyFont="1" applyFill="1" applyBorder="1" applyAlignment="1" applyProtection="1">
      <alignment vertical="center"/>
    </xf>
    <xf numFmtId="166" fontId="7" fillId="5" borderId="38" xfId="0" applyNumberFormat="1" applyFont="1" applyFill="1" applyBorder="1" applyAlignment="1" applyProtection="1">
      <alignment horizontal="center" vertical="center"/>
    </xf>
    <xf numFmtId="0" fontId="7" fillId="5" borderId="2" xfId="0" applyFont="1" applyFill="1" applyBorder="1" applyAlignment="1" applyProtection="1">
      <alignment horizontal="center"/>
    </xf>
    <xf numFmtId="0" fontId="17" fillId="5" borderId="3" xfId="0" applyFont="1" applyFill="1" applyBorder="1" applyAlignment="1" applyProtection="1">
      <alignment horizontal="justify" wrapText="1"/>
    </xf>
    <xf numFmtId="0" fontId="7" fillId="5" borderId="8" xfId="0" applyFont="1" applyFill="1" applyBorder="1" applyAlignment="1" applyProtection="1">
      <alignment horizontal="center"/>
    </xf>
    <xf numFmtId="0" fontId="11" fillId="5" borderId="8" xfId="0" applyFont="1" applyFill="1" applyBorder="1" applyAlignment="1" applyProtection="1">
      <alignment vertical="justify"/>
    </xf>
    <xf numFmtId="0" fontId="17" fillId="5" borderId="3" xfId="0" applyFont="1" applyFill="1" applyBorder="1" applyAlignment="1" applyProtection="1">
      <alignment horizontal="justify" vertical="top" wrapText="1"/>
    </xf>
    <xf numFmtId="0" fontId="9" fillId="5" borderId="8" xfId="0" applyFont="1" applyFill="1" applyBorder="1" applyProtection="1"/>
    <xf numFmtId="0" fontId="4" fillId="3" borderId="3" xfId="0" applyFont="1" applyFill="1" applyBorder="1" applyAlignment="1" applyProtection="1">
      <alignment vertical="center"/>
    </xf>
    <xf numFmtId="0" fontId="11" fillId="3" borderId="8" xfId="0" applyFont="1" applyFill="1" applyBorder="1" applyProtection="1"/>
    <xf numFmtId="10" fontId="7" fillId="3" borderId="3" xfId="0" applyNumberFormat="1" applyFont="1" applyFill="1" applyBorder="1" applyAlignment="1" applyProtection="1">
      <alignment horizontal="center" vertical="center"/>
    </xf>
    <xf numFmtId="166" fontId="7" fillId="3" borderId="3" xfId="0" applyNumberFormat="1" applyFont="1" applyFill="1" applyBorder="1" applyAlignment="1" applyProtection="1">
      <alignment horizontal="center" vertical="center"/>
    </xf>
    <xf numFmtId="0" fontId="4" fillId="6" borderId="1" xfId="0" applyFont="1" applyFill="1" applyBorder="1" applyAlignment="1" applyProtection="1">
      <alignment vertical="center"/>
    </xf>
    <xf numFmtId="10" fontId="5" fillId="6" borderId="11" xfId="0" applyNumberFormat="1" applyFont="1" applyFill="1" applyBorder="1" applyAlignment="1" applyProtection="1">
      <alignment vertical="center"/>
    </xf>
    <xf numFmtId="10" fontId="9" fillId="6" borderId="5" xfId="0" applyNumberFormat="1" applyFont="1" applyFill="1" applyBorder="1" applyAlignment="1" applyProtection="1">
      <alignment horizontal="justify" vertical="justify" wrapText="1"/>
    </xf>
    <xf numFmtId="0" fontId="8" fillId="0" borderId="0" xfId="0" applyFont="1" applyAlignment="1" applyProtection="1">
      <alignment vertical="center"/>
    </xf>
    <xf numFmtId="0" fontId="8" fillId="0" borderId="0" xfId="0" applyFont="1" applyProtection="1"/>
    <xf numFmtId="0" fontId="4" fillId="0" borderId="3" xfId="0" applyFont="1" applyFill="1" applyBorder="1" applyAlignment="1" applyProtection="1">
      <alignment vertical="center"/>
    </xf>
    <xf numFmtId="166" fontId="7" fillId="5" borderId="13" xfId="0" applyNumberFormat="1" applyFont="1" applyFill="1" applyBorder="1" applyAlignment="1" applyProtection="1">
      <alignment horizontal="center"/>
    </xf>
    <xf numFmtId="167" fontId="4" fillId="5" borderId="5" xfId="0" applyNumberFormat="1" applyFont="1" applyFill="1" applyBorder="1" applyProtection="1"/>
    <xf numFmtId="167" fontId="4" fillId="5" borderId="6" xfId="0" applyNumberFormat="1" applyFont="1" applyFill="1" applyBorder="1" applyProtection="1"/>
    <xf numFmtId="0" fontId="5" fillId="0" borderId="24" xfId="0" applyFont="1" applyBorder="1" applyProtection="1"/>
    <xf numFmtId="0" fontId="11" fillId="0" borderId="24" xfId="0" applyFont="1" applyBorder="1" applyAlignment="1" applyProtection="1">
      <alignment horizontal="left"/>
    </xf>
    <xf numFmtId="0" fontId="4" fillId="5" borderId="31" xfId="0" applyFont="1" applyFill="1" applyBorder="1" applyAlignment="1" applyProtection="1">
      <alignment horizontal="left"/>
    </xf>
    <xf numFmtId="0" fontId="4" fillId="6" borderId="19" xfId="0" applyFont="1" applyFill="1" applyBorder="1" applyProtection="1"/>
    <xf numFmtId="167" fontId="5" fillId="6" borderId="12" xfId="0" applyNumberFormat="1" applyFont="1" applyFill="1" applyBorder="1" applyProtection="1"/>
    <xf numFmtId="10" fontId="15" fillId="6" borderId="26" xfId="0" applyNumberFormat="1" applyFont="1" applyFill="1" applyBorder="1" applyProtection="1"/>
    <xf numFmtId="0" fontId="11" fillId="6" borderId="20" xfId="0" applyFont="1" applyFill="1" applyBorder="1" applyAlignment="1" applyProtection="1">
      <alignment horizontal="left"/>
    </xf>
    <xf numFmtId="0" fontId="5" fillId="5" borderId="4" xfId="0" applyFont="1" applyFill="1" applyBorder="1" applyProtection="1"/>
    <xf numFmtId="0" fontId="4" fillId="6" borderId="19" xfId="0" applyFont="1" applyFill="1" applyBorder="1" applyAlignment="1" applyProtection="1">
      <alignment horizontal="left"/>
    </xf>
    <xf numFmtId="0" fontId="11" fillId="6" borderId="20" xfId="0" applyFont="1" applyFill="1" applyBorder="1" applyProtection="1"/>
    <xf numFmtId="167" fontId="20" fillId="2" borderId="2" xfId="0" applyNumberFormat="1" applyFont="1" applyFill="1" applyBorder="1" applyAlignment="1" applyProtection="1">
      <alignment vertical="center"/>
    </xf>
    <xf numFmtId="167" fontId="20" fillId="3" borderId="3" xfId="0" applyNumberFormat="1" applyFont="1" applyFill="1" applyBorder="1" applyAlignment="1" applyProtection="1">
      <alignment vertical="center"/>
    </xf>
    <xf numFmtId="0" fontId="9" fillId="0" borderId="38" xfId="0" applyFont="1" applyBorder="1" applyAlignment="1" applyProtection="1">
      <alignment horizontal="left"/>
    </xf>
    <xf numFmtId="0" fontId="9" fillId="0" borderId="41" xfId="0" applyFont="1" applyBorder="1" applyAlignment="1" applyProtection="1">
      <alignment horizontal="left"/>
    </xf>
    <xf numFmtId="0" fontId="9" fillId="0" borderId="32" xfId="0" applyFont="1" applyBorder="1" applyAlignment="1" applyProtection="1">
      <alignment horizontal="left"/>
    </xf>
    <xf numFmtId="10" fontId="4" fillId="0" borderId="0" xfId="0" applyNumberFormat="1" applyFont="1" applyBorder="1" applyAlignment="1" applyProtection="1">
      <alignment horizontal="left"/>
    </xf>
    <xf numFmtId="0" fontId="7" fillId="0" borderId="0" xfId="0" applyFont="1" applyBorder="1" applyAlignment="1" applyProtection="1">
      <alignment horizontal="center"/>
    </xf>
    <xf numFmtId="0" fontId="4" fillId="0" borderId="0" xfId="0" applyFont="1" applyBorder="1" applyAlignment="1" applyProtection="1">
      <alignment horizontal="center"/>
    </xf>
    <xf numFmtId="0" fontId="4" fillId="0" borderId="1" xfId="0" applyFont="1" applyFill="1" applyBorder="1" applyProtection="1"/>
    <xf numFmtId="0" fontId="4" fillId="5" borderId="11" xfId="0" applyFont="1" applyFill="1" applyBorder="1" applyAlignment="1" applyProtection="1">
      <alignment horizontal="left"/>
    </xf>
    <xf numFmtId="0" fontId="4" fillId="5" borderId="8" xfId="0" applyFont="1" applyFill="1" applyBorder="1" applyAlignment="1" applyProtection="1">
      <alignment horizontal="left"/>
    </xf>
    <xf numFmtId="0" fontId="4" fillId="0" borderId="8" xfId="0" applyFont="1" applyBorder="1" applyAlignment="1" applyProtection="1">
      <alignment horizontal="center"/>
    </xf>
    <xf numFmtId="0" fontId="4" fillId="0" borderId="3" xfId="0" applyFont="1" applyBorder="1" applyAlignment="1" applyProtection="1">
      <alignment horizontal="center"/>
    </xf>
    <xf numFmtId="0" fontId="5" fillId="0" borderId="0" xfId="0" applyFont="1" applyAlignment="1" applyProtection="1">
      <alignment horizontal="center"/>
    </xf>
    <xf numFmtId="0" fontId="11" fillId="0" borderId="8" xfId="0" applyFont="1" applyBorder="1" applyProtection="1"/>
    <xf numFmtId="164" fontId="11" fillId="0" borderId="8" xfId="0" applyNumberFormat="1" applyFont="1" applyBorder="1" applyProtection="1"/>
    <xf numFmtId="10" fontId="11" fillId="0" borderId="8" xfId="0" applyNumberFormat="1" applyFont="1" applyBorder="1" applyAlignment="1" applyProtection="1">
      <alignment horizontal="justify" vertical="justify" wrapText="1"/>
    </xf>
    <xf numFmtId="0" fontId="5" fillId="0" borderId="8" xfId="0" applyFont="1" applyBorder="1" applyAlignment="1" applyProtection="1">
      <alignment shrinkToFit="1"/>
    </xf>
    <xf numFmtId="0" fontId="4" fillId="0" borderId="8" xfId="0" applyFont="1" applyBorder="1" applyProtection="1"/>
    <xf numFmtId="166" fontId="16" fillId="0" borderId="0" xfId="0" applyNumberFormat="1" applyFont="1" applyFill="1" applyBorder="1" applyProtection="1"/>
    <xf numFmtId="0" fontId="11" fillId="0" borderId="0" xfId="0" applyFont="1" applyFill="1" applyBorder="1" applyProtection="1"/>
    <xf numFmtId="0" fontId="4" fillId="0" borderId="0" xfId="0" applyFont="1" applyProtection="1"/>
    <xf numFmtId="0" fontId="5" fillId="0" borderId="0" xfId="0" applyFont="1" applyFill="1" applyBorder="1" applyProtection="1"/>
    <xf numFmtId="10" fontId="5" fillId="0" borderId="0" xfId="0" applyNumberFormat="1" applyFont="1" applyProtection="1"/>
    <xf numFmtId="0" fontId="21" fillId="0" borderId="0" xfId="0" applyFont="1"/>
    <xf numFmtId="0" fontId="0" fillId="0" borderId="0" xfId="0" applyProtection="1"/>
    <xf numFmtId="0" fontId="22" fillId="0" borderId="3" xfId="0" applyFont="1" applyFill="1" applyBorder="1" applyAlignment="1" applyProtection="1">
      <alignment horizontal="center" vertical="center"/>
    </xf>
    <xf numFmtId="2" fontId="22" fillId="9" borderId="0" xfId="0" applyNumberFormat="1" applyFont="1" applyFill="1" applyBorder="1" applyAlignment="1" applyProtection="1">
      <alignment horizontal="center" vertical="center"/>
    </xf>
    <xf numFmtId="4" fontId="3" fillId="9" borderId="0" xfId="4" applyNumberFormat="1" applyFont="1" applyFill="1" applyBorder="1" applyAlignment="1" applyProtection="1">
      <alignment horizontal="center" vertical="center" wrapText="1"/>
    </xf>
    <xf numFmtId="0" fontId="3" fillId="0" borderId="0" xfId="0" applyFont="1"/>
    <xf numFmtId="0" fontId="0" fillId="9" borderId="0" xfId="0" applyFill="1"/>
    <xf numFmtId="0" fontId="22" fillId="9" borderId="0" xfId="0" applyFont="1" applyFill="1" applyBorder="1" applyAlignment="1" applyProtection="1">
      <alignment horizontal="center" vertical="center"/>
    </xf>
    <xf numFmtId="0" fontId="22" fillId="9" borderId="0" xfId="0" applyFont="1" applyFill="1" applyBorder="1" applyAlignment="1" applyProtection="1">
      <alignment horizontal="left" vertical="center" wrapText="1"/>
    </xf>
    <xf numFmtId="0" fontId="3" fillId="9" borderId="0" xfId="0" applyFont="1" applyFill="1" applyProtection="1"/>
    <xf numFmtId="0" fontId="3" fillId="0" borderId="0" xfId="0" applyFont="1" applyProtection="1"/>
    <xf numFmtId="4" fontId="8" fillId="7" borderId="20" xfId="4" applyNumberFormat="1" applyFont="1" applyFill="1" applyBorder="1" applyAlignment="1" applyProtection="1">
      <alignment horizontal="right" vertical="center" wrapText="1" indent="1"/>
    </xf>
    <xf numFmtId="10" fontId="11" fillId="0" borderId="3" xfId="0" applyNumberFormat="1" applyFont="1" applyBorder="1" applyAlignment="1" applyProtection="1">
      <alignment horizontal="justify" vertical="center"/>
    </xf>
    <xf numFmtId="0" fontId="11" fillId="0" borderId="0" xfId="0" applyFont="1" applyAlignment="1"/>
    <xf numFmtId="167" fontId="8" fillId="9" borderId="3" xfId="0" applyNumberFormat="1" applyFont="1" applyFill="1" applyBorder="1" applyAlignment="1" applyProtection="1">
      <alignment horizontal="right" vertical="center" indent="1"/>
    </xf>
    <xf numFmtId="0" fontId="3" fillId="0" borderId="0" xfId="0" applyFont="1" applyAlignment="1">
      <alignment horizontal="right" vertical="center" indent="1"/>
    </xf>
    <xf numFmtId="0" fontId="32" fillId="0" borderId="0" xfId="0" applyFont="1" applyFill="1" applyBorder="1" applyAlignment="1" applyProtection="1">
      <alignment horizontal="center" vertical="center"/>
    </xf>
    <xf numFmtId="0" fontId="32" fillId="0" borderId="0" xfId="0" applyFont="1" applyFill="1" applyBorder="1" applyProtection="1"/>
    <xf numFmtId="0" fontId="28" fillId="0" borderId="0" xfId="4" applyFont="1" applyFill="1" applyBorder="1" applyAlignment="1" applyProtection="1">
      <alignment horizontal="center" vertical="center"/>
    </xf>
    <xf numFmtId="0" fontId="28" fillId="0" borderId="0" xfId="4" applyFont="1" applyFill="1" applyBorder="1" applyAlignment="1" applyProtection="1">
      <alignment horizontal="center" wrapText="1"/>
    </xf>
    <xf numFmtId="0" fontId="3" fillId="0" borderId="0" xfId="0" applyFont="1" applyFill="1" applyProtection="1"/>
    <xf numFmtId="0" fontId="0" fillId="0" borderId="0" xfId="0" applyFill="1" applyProtection="1"/>
    <xf numFmtId="0" fontId="0" fillId="0" borderId="0" xfId="0" applyFill="1"/>
    <xf numFmtId="0" fontId="3" fillId="0" borderId="0" xfId="0" applyFont="1" applyFill="1"/>
    <xf numFmtId="0" fontId="3" fillId="0" borderId="0" xfId="0" applyFont="1" applyFill="1" applyAlignment="1">
      <alignment horizontal="right" vertical="center" indent="1"/>
    </xf>
    <xf numFmtId="0" fontId="11" fillId="0" borderId="0" xfId="0" applyFont="1" applyFill="1" applyAlignment="1"/>
    <xf numFmtId="0" fontId="32" fillId="0" borderId="0" xfId="0" applyFont="1"/>
    <xf numFmtId="0" fontId="0" fillId="0" borderId="0" xfId="0" applyFill="1" applyAlignment="1">
      <alignment vertical="center"/>
    </xf>
    <xf numFmtId="0" fontId="0" fillId="9" borderId="0" xfId="0" applyFill="1" applyAlignment="1">
      <alignment vertical="center"/>
    </xf>
    <xf numFmtId="0" fontId="0" fillId="0" borderId="0" xfId="0" applyAlignment="1">
      <alignment vertical="center"/>
    </xf>
    <xf numFmtId="4" fontId="22" fillId="9" borderId="0" xfId="0" applyNumberFormat="1" applyFont="1" applyFill="1" applyBorder="1" applyAlignment="1" applyProtection="1">
      <alignment horizontal="center" vertical="center"/>
    </xf>
    <xf numFmtId="0" fontId="3" fillId="9" borderId="0" xfId="4" applyFont="1" applyFill="1" applyBorder="1" applyAlignment="1" applyProtection="1">
      <alignment horizontal="center" wrapText="1"/>
    </xf>
    <xf numFmtId="0" fontId="22" fillId="9" borderId="0" xfId="0" applyFont="1" applyFill="1" applyBorder="1" applyProtection="1"/>
    <xf numFmtId="0" fontId="8" fillId="0" borderId="0" xfId="4" applyFont="1" applyFill="1" applyBorder="1" applyAlignment="1" applyProtection="1">
      <alignment horizontal="center" wrapText="1"/>
    </xf>
    <xf numFmtId="0" fontId="22" fillId="0" borderId="0" xfId="0" applyFont="1" applyFill="1" applyBorder="1" applyProtection="1"/>
    <xf numFmtId="0" fontId="8" fillId="9" borderId="0" xfId="4" applyFont="1" applyFill="1" applyBorder="1" applyAlignment="1" applyProtection="1">
      <alignment wrapText="1"/>
    </xf>
    <xf numFmtId="0" fontId="22" fillId="0" borderId="0" xfId="0" applyFont="1" applyFill="1" applyProtection="1"/>
    <xf numFmtId="0" fontId="22" fillId="0" borderId="0" xfId="0" applyFont="1" applyFill="1" applyAlignment="1" applyProtection="1">
      <alignment horizontal="right"/>
    </xf>
    <xf numFmtId="0" fontId="22" fillId="9" borderId="0" xfId="0" applyFont="1" applyFill="1" applyProtection="1"/>
    <xf numFmtId="10" fontId="3" fillId="9" borderId="3" xfId="4" applyNumberFormat="1" applyFont="1" applyFill="1" applyBorder="1" applyAlignment="1" applyProtection="1">
      <alignment horizontal="center" vertical="center" wrapText="1"/>
    </xf>
    <xf numFmtId="10" fontId="3" fillId="0" borderId="3" xfId="4" applyNumberFormat="1" applyFont="1" applyFill="1" applyBorder="1" applyAlignment="1" applyProtection="1">
      <alignment horizontal="center" vertical="center"/>
    </xf>
    <xf numFmtId="9" fontId="3" fillId="0" borderId="0" xfId="2" applyFont="1" applyFill="1"/>
    <xf numFmtId="169" fontId="3" fillId="0" borderId="0" xfId="2" applyNumberFormat="1" applyFont="1"/>
    <xf numFmtId="170" fontId="3" fillId="0" borderId="0" xfId="2" applyNumberFormat="1" applyFont="1"/>
    <xf numFmtId="0" fontId="3" fillId="0" borderId="0" xfId="4"/>
    <xf numFmtId="0" fontId="22" fillId="0" borderId="3" xfId="0" applyFont="1" applyFill="1" applyBorder="1" applyAlignment="1" applyProtection="1">
      <alignment horizontal="left" vertical="center" wrapText="1"/>
    </xf>
    <xf numFmtId="0" fontId="32" fillId="0" borderId="0" xfId="0" applyFont="1" applyFill="1"/>
    <xf numFmtId="0" fontId="3" fillId="0" borderId="0" xfId="4" applyFont="1"/>
    <xf numFmtId="0" fontId="31" fillId="0" borderId="0" xfId="4" applyFont="1" applyFill="1" applyBorder="1" applyAlignment="1" applyProtection="1">
      <alignment vertical="center" wrapText="1"/>
    </xf>
    <xf numFmtId="0" fontId="26" fillId="0" borderId="0" xfId="4" applyFont="1" applyFill="1" applyBorder="1" applyAlignment="1" applyProtection="1">
      <alignment wrapText="1"/>
    </xf>
    <xf numFmtId="0" fontId="18" fillId="0" borderId="0" xfId="4" applyFont="1" applyFill="1" applyBorder="1" applyAlignment="1" applyProtection="1">
      <alignment wrapText="1"/>
    </xf>
    <xf numFmtId="0" fontId="28" fillId="0" borderId="0" xfId="4" applyFont="1" applyFill="1" applyBorder="1" applyAlignment="1" applyProtection="1">
      <alignment wrapText="1"/>
    </xf>
    <xf numFmtId="0" fontId="3" fillId="9" borderId="3" xfId="4" applyFont="1" applyFill="1" applyBorder="1" applyAlignment="1" applyProtection="1">
      <alignment horizontal="center" vertical="center"/>
    </xf>
    <xf numFmtId="0" fontId="38" fillId="8" borderId="3" xfId="4" applyFont="1" applyFill="1" applyBorder="1" applyAlignment="1" applyProtection="1">
      <alignment horizontal="center" vertical="center" wrapText="1"/>
    </xf>
    <xf numFmtId="0" fontId="3" fillId="8" borderId="3" xfId="4" applyFont="1" applyFill="1" applyBorder="1" applyAlignment="1" applyProtection="1">
      <alignment horizontal="center" vertical="center"/>
    </xf>
    <xf numFmtId="4" fontId="8" fillId="9" borderId="1" xfId="0" applyNumberFormat="1" applyFont="1" applyFill="1" applyBorder="1" applyAlignment="1" applyProtection="1">
      <alignment horizontal="right" vertical="center" indent="1"/>
    </xf>
    <xf numFmtId="0" fontId="3" fillId="9" borderId="0" xfId="4" applyFont="1" applyFill="1" applyAlignment="1" applyProtection="1">
      <alignment vertical="center"/>
    </xf>
    <xf numFmtId="0" fontId="33" fillId="9" borderId="55" xfId="4" applyFont="1" applyFill="1" applyBorder="1" applyAlignment="1" applyProtection="1">
      <alignment vertical="center"/>
    </xf>
    <xf numFmtId="0" fontId="3" fillId="9" borderId="0" xfId="4" applyFont="1" applyFill="1" applyProtection="1"/>
    <xf numFmtId="4" fontId="3" fillId="9" borderId="0" xfId="4" applyNumberFormat="1" applyFont="1" applyFill="1" applyAlignment="1" applyProtection="1">
      <alignment horizontal="right" indent="1"/>
    </xf>
    <xf numFmtId="0" fontId="8" fillId="9" borderId="0" xfId="0" applyFont="1" applyFill="1" applyBorder="1" applyAlignment="1" applyProtection="1">
      <alignment horizontal="center" vertical="center"/>
    </xf>
    <xf numFmtId="10" fontId="3" fillId="9" borderId="2" xfId="2" applyNumberFormat="1" applyFont="1" applyFill="1" applyBorder="1" applyAlignment="1" applyProtection="1">
      <alignment horizontal="center" vertical="center" wrapText="1"/>
    </xf>
    <xf numFmtId="4" fontId="3" fillId="9" borderId="0" xfId="0" applyNumberFormat="1" applyFont="1" applyFill="1" applyBorder="1" applyAlignment="1" applyProtection="1">
      <alignment horizontal="center" vertical="center"/>
    </xf>
    <xf numFmtId="0" fontId="3" fillId="9" borderId="0" xfId="0" applyFont="1" applyFill="1" applyBorder="1" applyAlignment="1" applyProtection="1">
      <alignment horizontal="left" vertical="center"/>
    </xf>
    <xf numFmtId="0" fontId="11" fillId="0" borderId="3" xfId="0" applyFont="1" applyBorder="1" applyAlignment="1" applyProtection="1">
      <alignment horizontal="justify" vertical="center"/>
    </xf>
    <xf numFmtId="0" fontId="11" fillId="0" borderId="3" xfId="0" applyFont="1" applyBorder="1" applyAlignment="1" applyProtection="1">
      <alignment vertical="center" wrapText="1"/>
    </xf>
    <xf numFmtId="0" fontId="3" fillId="0" borderId="3" xfId="0" applyFont="1" applyBorder="1" applyAlignment="1" applyProtection="1">
      <alignment vertical="center"/>
    </xf>
    <xf numFmtId="0" fontId="8" fillId="0" borderId="3" xfId="0" applyFont="1" applyBorder="1" applyAlignment="1" applyProtection="1">
      <alignment vertical="center"/>
    </xf>
    <xf numFmtId="0" fontId="3" fillId="0" borderId="3" xfId="0" applyFont="1" applyBorder="1" applyProtection="1"/>
    <xf numFmtId="0" fontId="3" fillId="0" borderId="3" xfId="0" applyFont="1" applyBorder="1" applyAlignment="1" applyProtection="1">
      <alignment horizontal="justify" wrapText="1"/>
    </xf>
    <xf numFmtId="0" fontId="3" fillId="0" borderId="3" xfId="0" applyFont="1" applyBorder="1" applyAlignment="1" applyProtection="1">
      <alignment horizontal="justify" vertical="center"/>
    </xf>
    <xf numFmtId="0" fontId="8" fillId="9" borderId="0" xfId="0" applyFont="1" applyFill="1" applyBorder="1" applyAlignment="1" applyProtection="1">
      <alignment horizontal="left"/>
    </xf>
    <xf numFmtId="0" fontId="8" fillId="9" borderId="3" xfId="0" applyFont="1" applyFill="1" applyBorder="1" applyProtection="1"/>
    <xf numFmtId="0" fontId="3" fillId="0" borderId="3" xfId="0" applyFont="1" applyBorder="1" applyAlignment="1" applyProtection="1">
      <alignment horizontal="justify" vertical="center" wrapText="1"/>
    </xf>
    <xf numFmtId="0" fontId="8" fillId="9" borderId="0" xfId="0" applyFont="1" applyFill="1" applyBorder="1" applyAlignment="1" applyProtection="1">
      <alignment vertical="center"/>
    </xf>
    <xf numFmtId="0" fontId="8" fillId="8" borderId="3" xfId="4" applyFont="1" applyFill="1" applyBorder="1" applyAlignment="1" applyProtection="1">
      <alignment horizontal="center" vertical="center" wrapText="1"/>
    </xf>
    <xf numFmtId="0" fontId="32" fillId="9" borderId="0" xfId="0" applyFont="1" applyFill="1" applyProtection="1"/>
    <xf numFmtId="0" fontId="23" fillId="0" borderId="50" xfId="0" applyFont="1" applyBorder="1" applyAlignment="1" applyProtection="1">
      <alignment horizontal="center"/>
    </xf>
    <xf numFmtId="0" fontId="23" fillId="0" borderId="52" xfId="0" applyFont="1" applyBorder="1" applyAlignment="1" applyProtection="1">
      <alignment horizontal="center"/>
    </xf>
    <xf numFmtId="0" fontId="22" fillId="0" borderId="21" xfId="0" applyFont="1" applyBorder="1" applyProtection="1"/>
    <xf numFmtId="0" fontId="22" fillId="0" borderId="5" xfId="0" applyFont="1" applyBorder="1" applyProtection="1"/>
    <xf numFmtId="0" fontId="23" fillId="0" borderId="19" xfId="0" applyFont="1" applyBorder="1" applyProtection="1"/>
    <xf numFmtId="0" fontId="23" fillId="9" borderId="0" xfId="0" applyFont="1" applyFill="1" applyBorder="1" applyProtection="1"/>
    <xf numFmtId="10" fontId="23" fillId="9" borderId="0" xfId="2" applyNumberFormat="1" applyFont="1" applyFill="1" applyBorder="1" applyAlignment="1" applyProtection="1">
      <alignment horizontal="right" indent="4"/>
    </xf>
    <xf numFmtId="0" fontId="33" fillId="9" borderId="54" xfId="0" applyFont="1" applyFill="1" applyBorder="1" applyProtection="1"/>
    <xf numFmtId="0" fontId="22" fillId="9" borderId="54" xfId="0" applyFont="1" applyFill="1" applyBorder="1" applyProtection="1"/>
    <xf numFmtId="0" fontId="32" fillId="0" borderId="0" xfId="0" applyFont="1" applyProtection="1"/>
    <xf numFmtId="10" fontId="3" fillId="10" borderId="3" xfId="1" applyNumberFormat="1" applyFont="1" applyFill="1" applyBorder="1" applyAlignment="1" applyProtection="1">
      <alignment horizontal="center" vertical="center" wrapText="1"/>
    </xf>
    <xf numFmtId="0" fontId="3" fillId="9" borderId="0" xfId="0" applyFont="1" applyFill="1" applyBorder="1" applyProtection="1"/>
    <xf numFmtId="0" fontId="3" fillId="9" borderId="0" xfId="0" applyFont="1" applyFill="1" applyBorder="1" applyAlignment="1" applyProtection="1">
      <alignment horizontal="right" vertical="center" indent="1"/>
    </xf>
    <xf numFmtId="0" fontId="11" fillId="9" borderId="0" xfId="0" applyFont="1" applyFill="1" applyBorder="1" applyAlignment="1" applyProtection="1">
      <alignment vertical="center"/>
    </xf>
    <xf numFmtId="0" fontId="8" fillId="9" borderId="0" xfId="0" applyFont="1" applyFill="1" applyBorder="1" applyAlignment="1" applyProtection="1">
      <alignment horizontal="left" vertical="center"/>
    </xf>
    <xf numFmtId="167" fontId="3" fillId="9" borderId="0" xfId="0" applyNumberFormat="1" applyFont="1" applyFill="1" applyBorder="1" applyAlignment="1" applyProtection="1">
      <alignment horizontal="right" vertical="center" indent="1"/>
    </xf>
    <xf numFmtId="0" fontId="41" fillId="0" borderId="56" xfId="6" applyFill="1" applyBorder="1" applyAlignment="1" applyProtection="1"/>
    <xf numFmtId="0" fontId="43" fillId="9" borderId="33" xfId="0" applyFont="1" applyFill="1" applyBorder="1" applyAlignment="1" applyProtection="1">
      <alignment horizontal="center"/>
    </xf>
    <xf numFmtId="0" fontId="4" fillId="9" borderId="0" xfId="4" applyFont="1" applyFill="1" applyBorder="1" applyAlignment="1" applyProtection="1">
      <alignment horizontal="right" vertical="center" wrapText="1"/>
    </xf>
    <xf numFmtId="10" fontId="11" fillId="9" borderId="0" xfId="0" applyNumberFormat="1" applyFont="1" applyFill="1" applyBorder="1" applyAlignment="1" applyProtection="1">
      <alignment horizontal="justify" vertical="center"/>
    </xf>
    <xf numFmtId="0" fontId="3" fillId="9" borderId="0" xfId="0" applyFont="1" applyFill="1" applyBorder="1" applyAlignment="1" applyProtection="1">
      <alignment vertical="center"/>
    </xf>
    <xf numFmtId="0" fontId="11" fillId="0" borderId="3" xfId="0" applyFont="1" applyBorder="1" applyAlignment="1" applyProtection="1">
      <alignment vertical="center"/>
    </xf>
    <xf numFmtId="4" fontId="3" fillId="9" borderId="38" xfId="0" applyNumberFormat="1" applyFont="1" applyFill="1" applyBorder="1" applyAlignment="1" applyProtection="1">
      <alignment horizontal="right" vertical="center" indent="1"/>
    </xf>
    <xf numFmtId="10" fontId="11" fillId="0" borderId="0" xfId="0" applyNumberFormat="1" applyFont="1" applyBorder="1" applyAlignment="1" applyProtection="1">
      <alignment horizontal="justify" vertical="center"/>
    </xf>
    <xf numFmtId="4" fontId="3" fillId="9" borderId="7" xfId="0" applyNumberFormat="1" applyFont="1" applyFill="1" applyBorder="1" applyAlignment="1" applyProtection="1">
      <alignment horizontal="right" vertical="center" indent="1"/>
    </xf>
    <xf numFmtId="0" fontId="41" fillId="0" borderId="56" xfId="6" applyFill="1" applyBorder="1" applyAlignment="1" applyProtection="1">
      <alignment horizontal="left"/>
    </xf>
    <xf numFmtId="167" fontId="3" fillId="0" borderId="3" xfId="0" applyNumberFormat="1" applyFont="1" applyFill="1" applyBorder="1" applyAlignment="1" applyProtection="1">
      <alignment horizontal="right" vertical="center" indent="1"/>
    </xf>
    <xf numFmtId="0" fontId="11" fillId="0" borderId="3" xfId="0" applyFont="1" applyBorder="1" applyAlignment="1" applyProtection="1">
      <alignment vertical="center" shrinkToFit="1"/>
    </xf>
    <xf numFmtId="2" fontId="3" fillId="0" borderId="3" xfId="0" applyNumberFormat="1" applyFont="1" applyFill="1" applyBorder="1" applyAlignment="1" applyProtection="1">
      <alignment horizontal="right" vertical="center" indent="1"/>
    </xf>
    <xf numFmtId="0" fontId="29" fillId="0" borderId="3" xfId="0" applyFont="1" applyBorder="1" applyAlignment="1" applyProtection="1">
      <alignment vertical="center"/>
    </xf>
    <xf numFmtId="10" fontId="11" fillId="9" borderId="3" xfId="0" applyNumberFormat="1" applyFont="1" applyFill="1" applyBorder="1" applyAlignment="1" applyProtection="1">
      <alignment horizontal="justify" vertical="center"/>
    </xf>
    <xf numFmtId="0" fontId="11" fillId="9" borderId="3" xfId="0" applyFont="1" applyFill="1" applyBorder="1" applyAlignment="1" applyProtection="1">
      <alignment vertical="center"/>
    </xf>
    <xf numFmtId="167" fontId="3" fillId="9" borderId="7" xfId="0" applyNumberFormat="1" applyFont="1" applyFill="1" applyBorder="1" applyAlignment="1" applyProtection="1">
      <alignment horizontal="right" vertical="center" indent="1"/>
    </xf>
    <xf numFmtId="0" fontId="9" fillId="9" borderId="0" xfId="0" applyFont="1" applyFill="1" applyBorder="1" applyAlignment="1" applyProtection="1">
      <alignment horizontal="center" vertical="center"/>
    </xf>
    <xf numFmtId="0" fontId="44" fillId="5" borderId="57" xfId="7" applyFont="1" applyFill="1" applyBorder="1" applyAlignment="1" applyProtection="1">
      <alignment horizontal="left" vertical="center" wrapText="1"/>
    </xf>
    <xf numFmtId="167" fontId="8" fillId="9" borderId="57" xfId="7" applyNumberFormat="1" applyFont="1" applyFill="1" applyBorder="1" applyAlignment="1" applyProtection="1">
      <alignment horizontal="right" vertical="center" indent="1"/>
    </xf>
    <xf numFmtId="0" fontId="8" fillId="9" borderId="48" xfId="4" applyFont="1" applyFill="1" applyBorder="1" applyAlignment="1" applyProtection="1">
      <alignment horizontal="left" vertical="center" wrapText="1"/>
    </xf>
    <xf numFmtId="0" fontId="43" fillId="9" borderId="0" xfId="0" applyFont="1" applyFill="1" applyBorder="1" applyAlignment="1" applyProtection="1">
      <alignment horizontal="left"/>
    </xf>
    <xf numFmtId="0" fontId="30" fillId="9" borderId="0" xfId="0" applyFont="1" applyFill="1" applyBorder="1" applyAlignment="1" applyProtection="1">
      <alignment horizontal="left" vertical="center"/>
    </xf>
    <xf numFmtId="0" fontId="2" fillId="9" borderId="0" xfId="0" applyFont="1" applyFill="1" applyBorder="1" applyAlignment="1" applyProtection="1">
      <alignment horizontal="left" vertical="center" wrapText="1"/>
    </xf>
    <xf numFmtId="10" fontId="3" fillId="9" borderId="3" xfId="2" applyNumberFormat="1" applyFont="1" applyFill="1" applyBorder="1" applyAlignment="1" applyProtection="1">
      <alignment horizontal="center" vertical="center" wrapText="1"/>
    </xf>
    <xf numFmtId="0" fontId="8" fillId="10" borderId="3" xfId="0" applyFont="1" applyFill="1" applyBorder="1" applyAlignment="1" applyProtection="1">
      <alignment horizontal="center" vertical="center"/>
    </xf>
    <xf numFmtId="4" fontId="3" fillId="10" borderId="3" xfId="0" applyNumberFormat="1" applyFont="1" applyFill="1" applyBorder="1" applyAlignment="1" applyProtection="1">
      <alignment horizontal="right" vertical="center" indent="1"/>
    </xf>
    <xf numFmtId="4" fontId="3" fillId="10" borderId="7" xfId="0" applyNumberFormat="1" applyFont="1" applyFill="1" applyBorder="1" applyAlignment="1" applyProtection="1">
      <alignment horizontal="right" vertical="center" indent="1"/>
    </xf>
    <xf numFmtId="4" fontId="3" fillId="10" borderId="1" xfId="0" applyNumberFormat="1" applyFont="1" applyFill="1" applyBorder="1" applyAlignment="1" applyProtection="1">
      <alignment horizontal="right" vertical="center" indent="1"/>
    </xf>
    <xf numFmtId="167" fontId="3" fillId="10" borderId="3" xfId="0" applyNumberFormat="1" applyFont="1" applyFill="1" applyBorder="1" applyAlignment="1" applyProtection="1">
      <alignment horizontal="right" vertical="center" indent="1"/>
    </xf>
    <xf numFmtId="167" fontId="3" fillId="10" borderId="7" xfId="0" applyNumberFormat="1" applyFont="1" applyFill="1" applyBorder="1" applyAlignment="1" applyProtection="1">
      <alignment horizontal="right" vertical="center" indent="1"/>
    </xf>
    <xf numFmtId="0" fontId="3" fillId="9" borderId="0" xfId="4" applyFont="1" applyFill="1" applyBorder="1" applyAlignment="1" applyProtection="1">
      <alignment vertical="center"/>
    </xf>
    <xf numFmtId="0" fontId="3" fillId="9" borderId="0" xfId="4" applyFont="1" applyFill="1" applyBorder="1" applyAlignment="1" applyProtection="1">
      <alignment horizontal="center" vertical="center"/>
    </xf>
    <xf numFmtId="4" fontId="3" fillId="9" borderId="0" xfId="1" applyNumberFormat="1" applyFont="1" applyFill="1" applyBorder="1" applyAlignment="1" applyProtection="1">
      <alignment horizontal="right" vertical="center" indent="1"/>
    </xf>
    <xf numFmtId="10" fontId="23" fillId="9" borderId="20" xfId="2" applyNumberFormat="1" applyFont="1" applyFill="1" applyBorder="1" applyAlignment="1" applyProtection="1">
      <alignment horizontal="right" indent="4"/>
    </xf>
    <xf numFmtId="0" fontId="8" fillId="9" borderId="1" xfId="4" applyFont="1" applyFill="1" applyBorder="1" applyAlignment="1" applyProtection="1">
      <alignment horizontal="center" vertical="center" wrapText="1"/>
    </xf>
    <xf numFmtId="4" fontId="3" fillId="0" borderId="3" xfId="4" applyNumberFormat="1" applyFont="1" applyBorder="1" applyAlignment="1" applyProtection="1">
      <alignment horizontal="right" vertical="center" indent="1"/>
    </xf>
    <xf numFmtId="4" fontId="3" fillId="8" borderId="3" xfId="4" applyNumberFormat="1" applyFont="1" applyFill="1" applyBorder="1" applyAlignment="1" applyProtection="1">
      <alignment horizontal="right" vertical="center" indent="1"/>
    </xf>
    <xf numFmtId="4" fontId="3" fillId="9" borderId="0" xfId="4" applyNumberFormat="1" applyFont="1" applyFill="1" applyBorder="1" applyAlignment="1" applyProtection="1">
      <alignment horizontal="right" vertical="center" indent="1"/>
    </xf>
    <xf numFmtId="4" fontId="23" fillId="9" borderId="0" xfId="0" applyNumberFormat="1" applyFont="1" applyFill="1" applyBorder="1" applyAlignment="1" applyProtection="1">
      <alignment horizontal="center" vertical="center"/>
    </xf>
    <xf numFmtId="165" fontId="23" fillId="9" borderId="0" xfId="1" applyFont="1" applyFill="1" applyBorder="1" applyAlignment="1" applyProtection="1">
      <alignment horizontal="center" vertical="center"/>
    </xf>
    <xf numFmtId="10" fontId="23" fillId="10" borderId="53" xfId="2" applyNumberFormat="1" applyFont="1" applyFill="1" applyBorder="1" applyAlignment="1" applyProtection="1">
      <alignment horizontal="right" indent="4"/>
    </xf>
    <xf numFmtId="10" fontId="23" fillId="10" borderId="46" xfId="2" applyNumberFormat="1" applyFont="1" applyFill="1" applyBorder="1" applyAlignment="1" applyProtection="1">
      <alignment horizontal="right" indent="4"/>
    </xf>
    <xf numFmtId="10" fontId="23" fillId="10" borderId="28" xfId="2" applyNumberFormat="1" applyFont="1" applyFill="1" applyBorder="1" applyAlignment="1" applyProtection="1">
      <alignment horizontal="right" indent="4"/>
    </xf>
    <xf numFmtId="0" fontId="3" fillId="10" borderId="3" xfId="4" applyFont="1" applyFill="1" applyBorder="1" applyAlignment="1" applyProtection="1">
      <alignment horizontal="center" vertical="center"/>
    </xf>
    <xf numFmtId="0" fontId="3" fillId="0" borderId="0" xfId="4" applyFont="1" applyBorder="1" applyProtection="1"/>
    <xf numFmtId="0" fontId="3" fillId="0" borderId="0" xfId="4" applyFont="1" applyBorder="1" applyAlignment="1" applyProtection="1">
      <alignment vertical="center" wrapText="1"/>
    </xf>
    <xf numFmtId="0" fontId="8" fillId="9" borderId="3" xfId="4" applyFont="1" applyFill="1" applyBorder="1" applyAlignment="1" applyProtection="1">
      <alignment horizontal="center" vertical="center"/>
    </xf>
    <xf numFmtId="0" fontId="8" fillId="9" borderId="3" xfId="4" applyFont="1" applyFill="1" applyBorder="1" applyAlignment="1" applyProtection="1">
      <alignment horizontal="center" vertical="center" wrapText="1"/>
    </xf>
    <xf numFmtId="0" fontId="8" fillId="0" borderId="41" xfId="4" applyFont="1" applyBorder="1" applyAlignment="1" applyProtection="1">
      <alignment horizontal="center" vertical="center"/>
    </xf>
    <xf numFmtId="0" fontId="3"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left" vertical="center" wrapText="1"/>
    </xf>
    <xf numFmtId="4" fontId="3" fillId="0" borderId="0" xfId="4" applyNumberFormat="1" applyFont="1" applyFill="1" applyBorder="1" applyAlignment="1">
      <alignment horizontal="center" vertical="center"/>
    </xf>
    <xf numFmtId="4" fontId="3" fillId="9" borderId="0" xfId="4" applyNumberFormat="1" applyFont="1" applyFill="1" applyBorder="1" applyAlignment="1">
      <alignment horizontal="center" vertical="center"/>
    </xf>
    <xf numFmtId="4" fontId="3" fillId="9" borderId="0" xfId="4" applyNumberFormat="1" applyFont="1" applyFill="1" applyBorder="1" applyAlignment="1">
      <alignment vertical="center"/>
    </xf>
    <xf numFmtId="0" fontId="8" fillId="10" borderId="3" xfId="4" applyFont="1" applyFill="1" applyBorder="1" applyAlignment="1" applyProtection="1">
      <alignment horizontal="center" vertical="center" wrapText="1"/>
    </xf>
    <xf numFmtId="0" fontId="8" fillId="5" borderId="3" xfId="4" applyFont="1" applyFill="1" applyBorder="1" applyAlignment="1" applyProtection="1">
      <alignment horizontal="center" vertical="center" wrapText="1"/>
    </xf>
    <xf numFmtId="4" fontId="3" fillId="5" borderId="0" xfId="4" applyNumberFormat="1" applyFont="1" applyFill="1" applyBorder="1" applyAlignment="1">
      <alignment vertical="center"/>
    </xf>
    <xf numFmtId="0" fontId="22"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right" vertical="center" indent="2"/>
    </xf>
    <xf numFmtId="4" fontId="3" fillId="0" borderId="3" xfId="4" applyNumberFormat="1" applyFont="1" applyFill="1" applyBorder="1" applyAlignment="1" applyProtection="1">
      <alignment horizontal="right" vertical="center" indent="2"/>
    </xf>
    <xf numFmtId="0" fontId="22" fillId="0" borderId="0" xfId="4" applyFont="1" applyFill="1" applyBorder="1" applyAlignment="1" applyProtection="1">
      <alignment horizontal="center" vertical="center"/>
    </xf>
    <xf numFmtId="4" fontId="22" fillId="0" borderId="0" xfId="4" applyNumberFormat="1" applyFont="1" applyFill="1" applyBorder="1" applyAlignment="1" applyProtection="1">
      <alignment horizontal="left" vertical="center" wrapText="1"/>
    </xf>
    <xf numFmtId="4" fontId="22" fillId="0" borderId="0" xfId="4" applyNumberFormat="1" applyFont="1" applyFill="1" applyBorder="1" applyAlignment="1" applyProtection="1">
      <alignment horizontal="right" vertical="center" indent="2"/>
    </xf>
    <xf numFmtId="4" fontId="3" fillId="9" borderId="0"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right" vertical="center" indent="2"/>
    </xf>
    <xf numFmtId="4" fontId="22" fillId="0" borderId="0" xfId="4" applyNumberFormat="1" applyFont="1" applyFill="1" applyBorder="1" applyAlignment="1" applyProtection="1">
      <alignment horizontal="center" vertical="center" wrapText="1"/>
    </xf>
    <xf numFmtId="4" fontId="22" fillId="0" borderId="0" xfId="4" applyNumberFormat="1" applyFont="1" applyFill="1" applyBorder="1" applyAlignment="1" applyProtection="1">
      <alignment horizontal="center" vertical="center"/>
    </xf>
    <xf numFmtId="4" fontId="3" fillId="9" borderId="0" xfId="4" applyNumberFormat="1" applyFont="1" applyFill="1" applyBorder="1" applyAlignment="1" applyProtection="1">
      <alignment vertical="center"/>
    </xf>
    <xf numFmtId="4" fontId="3" fillId="9" borderId="0" xfId="4" applyNumberFormat="1" applyFont="1" applyFill="1" applyBorder="1" applyAlignment="1" applyProtection="1">
      <alignment horizontal="center" vertical="center"/>
    </xf>
    <xf numFmtId="4" fontId="8" fillId="9" borderId="0" xfId="4" applyNumberFormat="1" applyFont="1" applyFill="1" applyBorder="1" applyAlignment="1" applyProtection="1">
      <alignment horizontal="center" vertical="center"/>
    </xf>
    <xf numFmtId="0" fontId="8" fillId="12" borderId="3" xfId="4" applyFont="1" applyFill="1" applyBorder="1" applyAlignment="1" applyProtection="1">
      <alignment horizontal="center" vertical="center" wrapText="1"/>
    </xf>
    <xf numFmtId="4" fontId="22" fillId="9" borderId="0" xfId="4" applyNumberFormat="1" applyFont="1" applyFill="1" applyBorder="1" applyAlignment="1" applyProtection="1">
      <alignment horizontal="right" vertical="center" indent="2"/>
    </xf>
    <xf numFmtId="0" fontId="8" fillId="5" borderId="33" xfId="4" applyFont="1" applyFill="1" applyBorder="1" applyAlignment="1" applyProtection="1">
      <alignment vertical="center"/>
    </xf>
    <xf numFmtId="0" fontId="8" fillId="5" borderId="33" xfId="4" applyFont="1" applyFill="1" applyBorder="1" applyAlignment="1" applyProtection="1">
      <alignment vertical="center" wrapText="1"/>
    </xf>
    <xf numFmtId="0" fontId="8" fillId="9" borderId="0" xfId="4" applyFont="1" applyFill="1" applyBorder="1" applyAlignment="1" applyProtection="1">
      <alignment vertical="center" wrapText="1"/>
    </xf>
    <xf numFmtId="4" fontId="3" fillId="9" borderId="3"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center"/>
    </xf>
    <xf numFmtId="0" fontId="3" fillId="0" borderId="0" xfId="4" applyFont="1" applyAlignment="1">
      <alignment horizontal="left" vertical="center"/>
    </xf>
    <xf numFmtId="4" fontId="8" fillId="5" borderId="0" xfId="4" applyNumberFormat="1" applyFont="1" applyFill="1" applyBorder="1" applyAlignment="1">
      <alignment vertical="center"/>
    </xf>
    <xf numFmtId="0" fontId="3" fillId="0" borderId="0" xfId="4" applyAlignment="1">
      <alignment horizontal="left" vertical="center"/>
    </xf>
    <xf numFmtId="0" fontId="8" fillId="0" borderId="0" xfId="4" applyFont="1"/>
    <xf numFmtId="2" fontId="3" fillId="0" borderId="0" xfId="4" applyNumberFormat="1" applyFont="1"/>
    <xf numFmtId="0" fontId="3" fillId="0" borderId="0" xfId="4" applyFont="1" applyAlignment="1">
      <alignment vertical="center" wrapText="1"/>
    </xf>
    <xf numFmtId="0" fontId="24" fillId="0" borderId="0" xfId="4" applyFont="1"/>
    <xf numFmtId="0" fontId="25" fillId="0" borderId="0" xfId="4" applyFont="1" applyAlignment="1">
      <alignment vertical="center" wrapText="1"/>
    </xf>
    <xf numFmtId="0" fontId="3" fillId="9" borderId="0" xfId="4" applyFont="1" applyFill="1" applyBorder="1" applyAlignment="1" applyProtection="1">
      <alignment horizontal="justify" vertical="center" wrapText="1"/>
    </xf>
    <xf numFmtId="0" fontId="22" fillId="9" borderId="31" xfId="0" applyFont="1" applyFill="1" applyBorder="1" applyProtection="1"/>
    <xf numFmtId="0" fontId="32" fillId="9" borderId="0" xfId="0" applyFont="1" applyFill="1" applyAlignment="1" applyProtection="1"/>
    <xf numFmtId="0" fontId="21" fillId="9" borderId="0" xfId="0" applyFont="1" applyFill="1"/>
    <xf numFmtId="0" fontId="32" fillId="9" borderId="0" xfId="0" applyFont="1" applyFill="1"/>
    <xf numFmtId="0" fontId="0" fillId="9" borderId="0" xfId="0" applyFill="1" applyAlignment="1">
      <alignment horizontal="center"/>
    </xf>
    <xf numFmtId="0" fontId="0" fillId="9" borderId="3" xfId="0" applyFill="1" applyBorder="1" applyAlignment="1">
      <alignment horizontal="center"/>
    </xf>
    <xf numFmtId="0" fontId="0" fillId="9" borderId="3" xfId="0" applyFill="1" applyBorder="1"/>
    <xf numFmtId="0" fontId="8" fillId="9" borderId="0" xfId="0" applyFont="1" applyFill="1" applyAlignment="1">
      <alignment horizontal="right"/>
    </xf>
    <xf numFmtId="4" fontId="8" fillId="8" borderId="3" xfId="0" applyNumberFormat="1" applyFont="1" applyFill="1" applyBorder="1" applyAlignment="1">
      <alignment horizontal="center" vertical="center" wrapText="1"/>
    </xf>
    <xf numFmtId="4" fontId="0" fillId="10" borderId="3" xfId="0" applyNumberFormat="1" applyFill="1" applyBorder="1" applyAlignment="1">
      <alignment horizontal="right" indent="2"/>
    </xf>
    <xf numFmtId="4" fontId="0" fillId="9" borderId="3" xfId="0" applyNumberFormat="1" applyFill="1" applyBorder="1" applyAlignment="1">
      <alignment horizontal="right" indent="2"/>
    </xf>
    <xf numFmtId="171" fontId="8" fillId="7" borderId="20" xfId="0" applyNumberFormat="1" applyFont="1" applyFill="1" applyBorder="1" applyAlignment="1">
      <alignment horizontal="center"/>
    </xf>
    <xf numFmtId="4" fontId="3" fillId="0" borderId="3" xfId="4" applyNumberFormat="1" applyFont="1" applyBorder="1" applyAlignment="1" applyProtection="1">
      <alignment horizontal="right" vertical="center" indent="1"/>
      <protection locked="0"/>
    </xf>
    <xf numFmtId="4" fontId="3" fillId="8" borderId="3" xfId="4" applyNumberFormat="1" applyFont="1" applyFill="1" applyBorder="1" applyAlignment="1" applyProtection="1">
      <alignment horizontal="right" vertical="center" indent="1"/>
      <protection locked="0"/>
    </xf>
    <xf numFmtId="0" fontId="3" fillId="0" borderId="0" xfId="4" applyFont="1" applyProtection="1"/>
    <xf numFmtId="0" fontId="3" fillId="0" borderId="0" xfId="4" applyProtection="1"/>
    <xf numFmtId="0" fontId="27" fillId="0" borderId="0" xfId="4" applyFont="1" applyFill="1" applyBorder="1" applyAlignment="1" applyProtection="1">
      <alignment wrapText="1"/>
    </xf>
    <xf numFmtId="0" fontId="3" fillId="0" borderId="0" xfId="4" applyFont="1" applyAlignment="1" applyProtection="1">
      <alignment vertical="center"/>
    </xf>
    <xf numFmtId="4" fontId="3" fillId="9" borderId="0" xfId="4" applyNumberFormat="1" applyFont="1" applyFill="1" applyAlignment="1" applyProtection="1">
      <alignment horizontal="right" vertical="center"/>
    </xf>
    <xf numFmtId="4" fontId="3" fillId="9" borderId="0" xfId="4" applyNumberFormat="1" applyFont="1" applyFill="1" applyBorder="1" applyAlignment="1" applyProtection="1">
      <alignment horizontal="right" vertical="center"/>
    </xf>
    <xf numFmtId="4" fontId="3" fillId="0" borderId="0" xfId="4" applyNumberFormat="1" applyFont="1" applyProtection="1"/>
    <xf numFmtId="0" fontId="8" fillId="9" borderId="0" xfId="0" applyFont="1" applyFill="1" applyBorder="1" applyAlignment="1">
      <alignment horizontal="right"/>
    </xf>
    <xf numFmtId="0" fontId="3" fillId="7" borderId="3" xfId="4" applyFont="1" applyFill="1" applyBorder="1" applyAlignment="1" applyProtection="1">
      <alignment horizontal="center" vertical="center" wrapText="1"/>
    </xf>
    <xf numFmtId="0" fontId="41" fillId="9" borderId="56" xfId="6" applyFill="1" applyBorder="1" applyAlignment="1" applyProtection="1">
      <alignment horizontal="left"/>
    </xf>
    <xf numFmtId="0" fontId="21" fillId="0" borderId="0" xfId="0" applyFont="1" applyProtection="1"/>
    <xf numFmtId="0" fontId="21" fillId="9" borderId="0" xfId="0" applyFont="1" applyFill="1" applyProtection="1"/>
    <xf numFmtId="4" fontId="8" fillId="8" borderId="3" xfId="0" applyNumberFormat="1" applyFont="1" applyFill="1" applyBorder="1" applyAlignment="1" applyProtection="1">
      <alignment horizontal="center" vertical="center" wrapText="1"/>
    </xf>
    <xf numFmtId="0" fontId="8" fillId="9" borderId="0" xfId="4" applyFont="1" applyFill="1" applyBorder="1" applyAlignment="1" applyProtection="1">
      <alignment horizontal="center" vertical="center"/>
    </xf>
    <xf numFmtId="4" fontId="3" fillId="8" borderId="3" xfId="5" applyNumberFormat="1" applyFont="1" applyFill="1" applyBorder="1" applyAlignment="1" applyProtection="1">
      <alignment horizontal="right" vertical="center" indent="1"/>
    </xf>
    <xf numFmtId="168" fontId="3" fillId="9" borderId="0" xfId="5" applyNumberFormat="1" applyFont="1" applyFill="1" applyBorder="1" applyAlignment="1" applyProtection="1">
      <alignment horizontal="center" vertical="center"/>
    </xf>
    <xf numFmtId="4" fontId="3" fillId="9" borderId="30" xfId="5" applyNumberFormat="1" applyFont="1" applyFill="1" applyBorder="1" applyAlignment="1" applyProtection="1">
      <alignment horizontal="right" vertical="center" indent="1"/>
    </xf>
    <xf numFmtId="4" fontId="3" fillId="0" borderId="2" xfId="5" applyNumberFormat="1" applyFont="1" applyBorder="1" applyAlignment="1" applyProtection="1">
      <alignment horizontal="right" vertical="center" indent="1"/>
    </xf>
    <xf numFmtId="0" fontId="8" fillId="0" borderId="0" xfId="4" applyFont="1" applyAlignment="1" applyProtection="1">
      <alignment horizontal="center" vertical="center"/>
    </xf>
    <xf numFmtId="4" fontId="3" fillId="10" borderId="11" xfId="1" applyNumberFormat="1" applyFont="1" applyFill="1" applyBorder="1" applyAlignment="1" applyProtection="1">
      <alignment horizontal="right" vertical="center" indent="1"/>
    </xf>
    <xf numFmtId="0" fontId="3" fillId="9" borderId="8" xfId="4" applyFont="1" applyFill="1" applyBorder="1" applyAlignment="1" applyProtection="1">
      <alignment vertical="center" wrapText="1"/>
    </xf>
    <xf numFmtId="0" fontId="3" fillId="8" borderId="8" xfId="4" applyFont="1" applyFill="1" applyBorder="1" applyAlignment="1" applyProtection="1">
      <alignment vertical="center"/>
    </xf>
    <xf numFmtId="0" fontId="23" fillId="8" borderId="7" xfId="4" applyFont="1" applyFill="1" applyBorder="1" applyAlignment="1" applyProtection="1">
      <alignment horizontal="center" vertical="center" wrapText="1"/>
    </xf>
    <xf numFmtId="0" fontId="23" fillId="8" borderId="3" xfId="4" applyFont="1" applyFill="1" applyBorder="1" applyAlignment="1" applyProtection="1">
      <alignment horizontal="center" vertical="center" wrapText="1"/>
    </xf>
    <xf numFmtId="0" fontId="23" fillId="8" borderId="61" xfId="4" applyFont="1" applyFill="1" applyBorder="1" applyAlignment="1" applyProtection="1">
      <alignment horizontal="center" vertical="center" wrapText="1"/>
    </xf>
    <xf numFmtId="0" fontId="3" fillId="9" borderId="0" xfId="4" applyFont="1" applyFill="1" applyBorder="1" applyAlignment="1" applyProtection="1">
      <alignment vertical="center" wrapText="1"/>
    </xf>
    <xf numFmtId="0" fontId="8" fillId="9" borderId="0" xfId="4" applyFont="1" applyFill="1" applyAlignment="1" applyProtection="1">
      <alignment horizontal="center" vertical="center"/>
    </xf>
    <xf numFmtId="0" fontId="3" fillId="9" borderId="0" xfId="0" applyFont="1" applyFill="1" applyAlignment="1" applyProtection="1">
      <alignment horizontal="left" vertical="center" wrapText="1"/>
    </xf>
    <xf numFmtId="0" fontId="8" fillId="9" borderId="0" xfId="0" applyFont="1" applyFill="1" applyAlignment="1" applyProtection="1">
      <alignment horizontal="left" vertical="center" wrapText="1"/>
    </xf>
    <xf numFmtId="0" fontId="39" fillId="9" borderId="55" xfId="4" applyFont="1" applyFill="1" applyBorder="1" applyAlignment="1" applyProtection="1"/>
    <xf numFmtId="4" fontId="8" fillId="9" borderId="0" xfId="1" applyNumberFormat="1" applyFont="1" applyFill="1" applyBorder="1" applyAlignment="1" applyProtection="1">
      <alignment horizontal="right" vertical="center"/>
    </xf>
    <xf numFmtId="0" fontId="22" fillId="9" borderId="0" xfId="0" applyFont="1" applyFill="1" applyAlignment="1" applyProtection="1"/>
    <xf numFmtId="0" fontId="56" fillId="9" borderId="0" xfId="0" applyFont="1" applyFill="1" applyProtection="1"/>
    <xf numFmtId="0" fontId="33" fillId="9" borderId="55" xfId="4" applyFont="1" applyFill="1" applyBorder="1" applyAlignment="1" applyProtection="1">
      <alignment horizontal="left"/>
    </xf>
    <xf numFmtId="171" fontId="3" fillId="9" borderId="0" xfId="0" applyNumberFormat="1" applyFont="1" applyFill="1" applyBorder="1" applyAlignment="1" applyProtection="1">
      <alignment horizontal="center" vertical="center"/>
    </xf>
    <xf numFmtId="0" fontId="56" fillId="0" borderId="0" xfId="0" applyFont="1" applyProtection="1"/>
    <xf numFmtId="0" fontId="33" fillId="9" borderId="55" xfId="4" applyFont="1" applyFill="1" applyBorder="1" applyAlignment="1" applyProtection="1"/>
    <xf numFmtId="0" fontId="21" fillId="9" borderId="0" xfId="0" applyFont="1" applyFill="1" applyAlignment="1" applyProtection="1"/>
    <xf numFmtId="171" fontId="8" fillId="9" borderId="0" xfId="0" applyNumberFormat="1" applyFont="1" applyFill="1" applyBorder="1" applyAlignment="1" applyProtection="1">
      <alignment horizontal="right" vertical="center"/>
    </xf>
    <xf numFmtId="0" fontId="33" fillId="9" borderId="55" xfId="4" applyFont="1" applyFill="1" applyBorder="1" applyAlignment="1" applyProtection="1">
      <alignment horizontal="right" indent="1"/>
    </xf>
    <xf numFmtId="171" fontId="8" fillId="7" borderId="20" xfId="0" applyNumberFormat="1" applyFont="1" applyFill="1" applyBorder="1" applyAlignment="1" applyProtection="1">
      <alignment horizontal="right" vertical="center" indent="1"/>
    </xf>
    <xf numFmtId="4" fontId="3" fillId="8" borderId="2" xfId="5" applyNumberFormat="1" applyFont="1" applyFill="1" applyBorder="1" applyAlignment="1" applyProtection="1">
      <alignment horizontal="right" vertical="center" indent="1"/>
    </xf>
    <xf numFmtId="0" fontId="11" fillId="9" borderId="0" xfId="4" applyFont="1" applyFill="1" applyAlignment="1" applyProtection="1">
      <alignment horizontal="left" vertical="center"/>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5" borderId="0" xfId="4" applyFont="1" applyFill="1" applyBorder="1" applyAlignment="1">
      <alignment horizontal="center" vertical="center" wrapText="1"/>
    </xf>
    <xf numFmtId="2" fontId="33" fillId="9" borderId="55" xfId="0" applyNumberFormat="1" applyFont="1" applyFill="1" applyBorder="1" applyAlignment="1" applyProtection="1"/>
    <xf numFmtId="4" fontId="33" fillId="9" borderId="55" xfId="0" applyNumberFormat="1" applyFont="1" applyFill="1" applyBorder="1" applyAlignment="1" applyProtection="1"/>
    <xf numFmtId="165" fontId="23" fillId="7" borderId="3" xfId="1" applyFont="1" applyFill="1" applyBorder="1" applyAlignment="1" applyProtection="1">
      <alignment horizontal="center" vertical="center" wrapText="1"/>
    </xf>
    <xf numFmtId="49" fontId="23" fillId="7" borderId="3" xfId="1" applyNumberFormat="1" applyFont="1" applyFill="1" applyBorder="1" applyAlignment="1" applyProtection="1">
      <alignment horizontal="center" vertical="center" wrapText="1"/>
    </xf>
    <xf numFmtId="4" fontId="8" fillId="7" borderId="3" xfId="0" applyNumberFormat="1" applyFont="1" applyFill="1" applyBorder="1" applyAlignment="1" applyProtection="1">
      <alignment horizontal="center" vertical="center" wrapText="1"/>
    </xf>
    <xf numFmtId="2" fontId="22" fillId="9" borderId="0" xfId="0" applyNumberFormat="1" applyFont="1" applyFill="1" applyBorder="1" applyAlignment="1" applyProtection="1">
      <alignment horizontal="center" vertical="center" wrapText="1"/>
    </xf>
    <xf numFmtId="4" fontId="22" fillId="9" borderId="0" xfId="0" applyNumberFormat="1" applyFont="1" applyFill="1" applyBorder="1" applyAlignment="1" applyProtection="1">
      <alignment horizontal="center" vertical="center" wrapText="1"/>
    </xf>
    <xf numFmtId="4" fontId="3" fillId="0" borderId="0" xfId="4" applyNumberFormat="1" applyFont="1" applyFill="1" applyBorder="1" applyAlignment="1" applyProtection="1">
      <alignment horizontal="center" vertical="center" wrapText="1"/>
    </xf>
    <xf numFmtId="0" fontId="22" fillId="0" borderId="0" xfId="0" applyFont="1" applyFill="1" applyAlignment="1" applyProtection="1">
      <alignment horizontal="right" wrapText="1"/>
    </xf>
    <xf numFmtId="49" fontId="22" fillId="9" borderId="3" xfId="1" applyNumberFormat="1" applyFont="1" applyFill="1" applyBorder="1" applyAlignment="1" applyProtection="1">
      <alignment horizontal="center" vertical="center"/>
    </xf>
    <xf numFmtId="0" fontId="33" fillId="9" borderId="55" xfId="0" applyFont="1" applyFill="1" applyBorder="1" applyAlignment="1" applyProtection="1"/>
    <xf numFmtId="0" fontId="33" fillId="9" borderId="55" xfId="0" applyFont="1" applyFill="1" applyBorder="1" applyAlignment="1" applyProtection="1">
      <alignment wrapText="1"/>
    </xf>
    <xf numFmtId="4" fontId="33" fillId="9" borderId="55" xfId="4" applyNumberFormat="1" applyFont="1" applyFill="1" applyBorder="1" applyAlignment="1" applyProtection="1">
      <alignment wrapText="1"/>
    </xf>
    <xf numFmtId="0" fontId="33" fillId="9" borderId="0" xfId="0" applyFont="1" applyFill="1" applyAlignment="1" applyProtection="1"/>
    <xf numFmtId="4" fontId="33" fillId="9" borderId="0" xfId="4" applyNumberFormat="1" applyFont="1" applyFill="1" applyBorder="1" applyAlignment="1" applyProtection="1">
      <alignment wrapText="1"/>
    </xf>
    <xf numFmtId="171" fontId="8" fillId="0" borderId="3" xfId="4" applyNumberFormat="1" applyFont="1" applyFill="1" applyBorder="1" applyAlignment="1" applyProtection="1">
      <alignment horizontal="center" vertical="center" wrapText="1"/>
    </xf>
    <xf numFmtId="0" fontId="22" fillId="9" borderId="0" xfId="0" applyFont="1" applyFill="1" applyAlignment="1" applyProtection="1">
      <alignment horizontal="right"/>
    </xf>
    <xf numFmtId="0" fontId="23" fillId="0" borderId="0" xfId="0" applyFont="1" applyFill="1" applyAlignment="1" applyProtection="1">
      <alignment horizontal="left"/>
    </xf>
    <xf numFmtId="0" fontId="22" fillId="0" borderId="0" xfId="0" applyFont="1" applyFill="1" applyAlignment="1" applyProtection="1">
      <alignment horizontal="left"/>
    </xf>
    <xf numFmtId="0" fontId="22" fillId="0" borderId="0" xfId="0" applyFont="1" applyAlignment="1" applyProtection="1">
      <alignment horizontal="left"/>
    </xf>
    <xf numFmtId="0" fontId="35" fillId="9" borderId="0" xfId="0" applyFont="1" applyFill="1" applyAlignment="1" applyProtection="1">
      <alignment horizontal="left" vertical="center" wrapText="1"/>
    </xf>
    <xf numFmtId="0" fontId="3" fillId="0" borderId="0" xfId="0" applyFont="1" applyAlignment="1" applyProtection="1">
      <alignment horizontal="left"/>
    </xf>
    <xf numFmtId="0" fontId="3" fillId="0" borderId="0" xfId="0" applyFont="1" applyFill="1" applyAlignment="1" applyProtection="1">
      <alignment horizontal="left"/>
    </xf>
    <xf numFmtId="0" fontId="8" fillId="9" borderId="0" xfId="0" applyFont="1" applyFill="1" applyAlignment="1" applyProtection="1">
      <alignment horizontal="left" wrapText="1"/>
    </xf>
    <xf numFmtId="4" fontId="0" fillId="9" borderId="0" xfId="0" applyNumberFormat="1" applyFill="1" applyBorder="1" applyAlignment="1">
      <alignment horizontal="right" indent="2"/>
    </xf>
    <xf numFmtId="0" fontId="33" fillId="9" borderId="0" xfId="0" applyFont="1" applyFill="1" applyBorder="1" applyAlignment="1" applyProtection="1"/>
    <xf numFmtId="0" fontId="33" fillId="9" borderId="0" xfId="0" applyFont="1" applyFill="1" applyBorder="1" applyAlignment="1" applyProtection="1">
      <alignment wrapText="1"/>
    </xf>
    <xf numFmtId="4" fontId="33" fillId="9" borderId="0" xfId="0" applyNumberFormat="1" applyFont="1" applyFill="1" applyBorder="1" applyAlignment="1" applyProtection="1"/>
    <xf numFmtId="2" fontId="33" fillId="9" borderId="0" xfId="0" applyNumberFormat="1" applyFont="1" applyFill="1" applyBorder="1" applyAlignment="1" applyProtection="1"/>
    <xf numFmtId="0" fontId="33" fillId="9" borderId="62" xfId="0" applyFont="1" applyFill="1" applyBorder="1" applyAlignment="1" applyProtection="1">
      <alignment wrapText="1"/>
    </xf>
    <xf numFmtId="4" fontId="33" fillId="9" borderId="62" xfId="0" applyNumberFormat="1" applyFont="1" applyFill="1" applyBorder="1" applyAlignment="1" applyProtection="1"/>
    <xf numFmtId="2" fontId="33" fillId="9" borderId="62" xfId="0" applyNumberFormat="1" applyFont="1" applyFill="1" applyBorder="1" applyAlignment="1" applyProtection="1"/>
    <xf numFmtId="4" fontId="33" fillId="9" borderId="62" xfId="4" applyNumberFormat="1" applyFont="1" applyFill="1" applyBorder="1" applyAlignment="1" applyProtection="1">
      <alignment wrapText="1"/>
    </xf>
    <xf numFmtId="0" fontId="33" fillId="9" borderId="62" xfId="0" applyFont="1" applyFill="1" applyBorder="1" applyAlignment="1" applyProtection="1"/>
    <xf numFmtId="0" fontId="23" fillId="9" borderId="0" xfId="0" applyFont="1" applyFill="1" applyProtection="1"/>
    <xf numFmtId="4" fontId="8" fillId="9" borderId="0" xfId="4" applyNumberFormat="1" applyFont="1" applyFill="1" applyBorder="1" applyAlignment="1" applyProtection="1">
      <alignment horizontal="right" vertical="center" indent="1"/>
    </xf>
    <xf numFmtId="0" fontId="8" fillId="0" borderId="3" xfId="4" applyFont="1" applyFill="1" applyBorder="1" applyAlignment="1" applyProtection="1">
      <alignment horizontal="center" vertical="center"/>
    </xf>
    <xf numFmtId="0" fontId="55" fillId="9" borderId="0" xfId="0" applyFont="1" applyFill="1"/>
    <xf numFmtId="171" fontId="8" fillId="9" borderId="0" xfId="0" applyNumberFormat="1" applyFont="1" applyFill="1" applyBorder="1" applyAlignment="1">
      <alignment horizontal="center"/>
    </xf>
    <xf numFmtId="0" fontId="0" fillId="9" borderId="2" xfId="0" applyFill="1" applyBorder="1"/>
    <xf numFmtId="4" fontId="0" fillId="10" borderId="2" xfId="0" applyNumberFormat="1" applyFill="1" applyBorder="1" applyAlignment="1">
      <alignment horizontal="right" indent="2"/>
    </xf>
    <xf numFmtId="0" fontId="0" fillId="9" borderId="0" xfId="0" applyFill="1" applyBorder="1" applyAlignment="1">
      <alignment horizontal="center"/>
    </xf>
    <xf numFmtId="0" fontId="0" fillId="9" borderId="0" xfId="0" applyFill="1" applyBorder="1"/>
    <xf numFmtId="4" fontId="3" fillId="10" borderId="3" xfId="0" applyNumberFormat="1" applyFont="1" applyFill="1" applyBorder="1" applyAlignment="1">
      <alignment horizontal="right" indent="2"/>
    </xf>
    <xf numFmtId="4" fontId="8" fillId="9" borderId="3" xfId="0" applyNumberFormat="1" applyFont="1" applyFill="1" applyBorder="1" applyAlignment="1">
      <alignment horizontal="right" indent="2"/>
    </xf>
    <xf numFmtId="4" fontId="22" fillId="9" borderId="3" xfId="0" applyNumberFormat="1" applyFont="1" applyFill="1" applyBorder="1" applyAlignment="1" applyProtection="1">
      <alignment horizontal="right" vertical="center" indent="1"/>
    </xf>
    <xf numFmtId="4" fontId="3" fillId="10" borderId="3" xfId="1" applyNumberFormat="1" applyFont="1" applyFill="1" applyBorder="1" applyAlignment="1" applyProtection="1">
      <alignment horizontal="right" vertical="center" wrapText="1" indent="1"/>
    </xf>
    <xf numFmtId="4" fontId="3" fillId="10" borderId="3" xfId="1" applyNumberFormat="1" applyFont="1" applyFill="1" applyBorder="1" applyAlignment="1" applyProtection="1">
      <alignment horizontal="right" vertical="center" wrapText="1"/>
    </xf>
    <xf numFmtId="0" fontId="8" fillId="0" borderId="3"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8" fillId="8" borderId="3" xfId="0" applyFont="1" applyFill="1" applyBorder="1" applyAlignment="1" applyProtection="1">
      <alignment horizontal="center" vertical="center" wrapText="1"/>
    </xf>
    <xf numFmtId="0" fontId="3" fillId="8" borderId="3" xfId="0" applyFont="1" applyFill="1" applyBorder="1" applyAlignment="1" applyProtection="1">
      <alignment horizontal="justify" vertical="center" wrapText="1"/>
    </xf>
    <xf numFmtId="0" fontId="3" fillId="8" borderId="3" xfId="0" applyFont="1" applyFill="1" applyBorder="1" applyAlignment="1" applyProtection="1">
      <alignment horizontal="center" vertical="center" wrapText="1"/>
    </xf>
    <xf numFmtId="0" fontId="3" fillId="10" borderId="3" xfId="0" applyFont="1" applyFill="1" applyBorder="1" applyAlignment="1" applyProtection="1">
      <alignment horizontal="justify" vertical="center" wrapText="1"/>
    </xf>
    <xf numFmtId="0" fontId="3" fillId="10" borderId="3" xfId="0" applyFont="1" applyFill="1" applyBorder="1" applyAlignment="1" applyProtection="1">
      <alignment horizontal="center" vertical="center" wrapText="1"/>
    </xf>
    <xf numFmtId="10" fontId="22" fillId="9" borderId="3" xfId="0" applyNumberFormat="1" applyFont="1" applyFill="1" applyBorder="1" applyAlignment="1" applyProtection="1">
      <alignment horizontal="center" vertical="center"/>
    </xf>
    <xf numFmtId="171" fontId="8" fillId="9" borderId="3" xfId="0" applyNumberFormat="1" applyFont="1" applyFill="1" applyBorder="1" applyAlignment="1" applyProtection="1">
      <alignment horizontal="right" vertical="center" indent="1"/>
    </xf>
    <xf numFmtId="171" fontId="3" fillId="9" borderId="0" xfId="0" applyNumberFormat="1" applyFont="1" applyFill="1" applyBorder="1" applyAlignment="1" applyProtection="1">
      <alignment horizontal="right" vertical="center" indent="1"/>
    </xf>
    <xf numFmtId="0" fontId="22" fillId="9" borderId="0" xfId="0" applyFont="1" applyFill="1" applyAlignment="1" applyProtection="1">
      <alignment horizontal="right" wrapText="1"/>
    </xf>
    <xf numFmtId="0" fontId="3" fillId="7" borderId="3" xfId="4" applyFont="1" applyFill="1" applyBorder="1" applyAlignment="1" applyProtection="1">
      <alignment horizontal="center" vertical="center" wrapText="1"/>
    </xf>
    <xf numFmtId="0" fontId="3" fillId="5" borderId="0" xfId="4" applyFont="1" applyFill="1" applyBorder="1" applyAlignment="1" applyProtection="1">
      <alignment horizontal="left" vertical="center" wrapText="1"/>
    </xf>
    <xf numFmtId="0" fontId="8" fillId="5" borderId="0" xfId="4" applyFont="1" applyFill="1" applyBorder="1" applyAlignment="1">
      <alignment horizontal="center" vertical="center" wrapText="1"/>
    </xf>
    <xf numFmtId="0" fontId="8" fillId="8" borderId="7" xfId="4" applyFont="1" applyFill="1" applyBorder="1" applyAlignment="1" applyProtection="1">
      <alignment horizontal="center" vertical="center" wrapText="1"/>
    </xf>
    <xf numFmtId="0" fontId="60" fillId="0" borderId="0" xfId="4" applyFont="1" applyAlignment="1">
      <alignment horizontal="right"/>
    </xf>
    <xf numFmtId="0" fontId="3" fillId="0" borderId="0" xfId="4" applyFont="1" applyBorder="1" applyAlignment="1" applyProtection="1"/>
    <xf numFmtId="171" fontId="3" fillId="10" borderId="3" xfId="4" applyNumberFormat="1" applyFont="1" applyFill="1" applyBorder="1" applyAlignment="1" applyProtection="1">
      <alignment horizontal="right" vertical="center" wrapText="1" indent="1"/>
    </xf>
    <xf numFmtId="171" fontId="3" fillId="5" borderId="3" xfId="4" applyNumberFormat="1" applyFont="1" applyFill="1" applyBorder="1" applyAlignment="1" applyProtection="1">
      <alignment horizontal="right" vertical="center" wrapText="1" indent="1"/>
    </xf>
    <xf numFmtId="171" fontId="3" fillId="8" borderId="3" xfId="4" applyNumberFormat="1" applyFont="1" applyFill="1" applyBorder="1" applyAlignment="1" applyProtection="1">
      <alignment horizontal="right" vertical="center" wrapText="1" indent="1"/>
    </xf>
    <xf numFmtId="171" fontId="3" fillId="5" borderId="0" xfId="4" applyNumberFormat="1" applyFont="1" applyFill="1" applyBorder="1" applyAlignment="1" applyProtection="1">
      <alignment horizontal="right" vertical="center" wrapText="1" indent="1"/>
    </xf>
    <xf numFmtId="4" fontId="3" fillId="5" borderId="0" xfId="4" applyNumberFormat="1" applyFont="1" applyFill="1" applyBorder="1" applyAlignment="1">
      <alignment horizontal="left" vertical="center"/>
    </xf>
    <xf numFmtId="0" fontId="3" fillId="0" borderId="0" xfId="4" applyFont="1" applyAlignment="1">
      <alignment horizontal="left"/>
    </xf>
    <xf numFmtId="0" fontId="22" fillId="9" borderId="0" xfId="4" applyFont="1" applyFill="1" applyBorder="1" applyAlignment="1" applyProtection="1">
      <alignment horizontal="center" vertical="center"/>
    </xf>
    <xf numFmtId="4" fontId="22" fillId="9" borderId="0" xfId="4" applyNumberFormat="1" applyFont="1" applyFill="1" applyBorder="1" applyAlignment="1" applyProtection="1">
      <alignment horizontal="left" vertical="center" wrapText="1"/>
    </xf>
    <xf numFmtId="2" fontId="3" fillId="9" borderId="0" xfId="4" applyNumberFormat="1" applyFont="1" applyFill="1" applyBorder="1" applyAlignment="1" applyProtection="1">
      <alignment horizontal="right" vertical="center" indent="2"/>
    </xf>
    <xf numFmtId="171" fontId="8" fillId="5" borderId="3" xfId="4" applyNumberFormat="1" applyFont="1" applyFill="1" applyBorder="1" applyAlignment="1" applyProtection="1">
      <alignment horizontal="right" vertical="center" wrapText="1" indent="1"/>
    </xf>
    <xf numFmtId="171" fontId="8" fillId="8" borderId="3" xfId="4" applyNumberFormat="1" applyFont="1" applyFill="1" applyBorder="1" applyAlignment="1" applyProtection="1">
      <alignment horizontal="right" vertical="center" wrapText="1" indent="1"/>
    </xf>
    <xf numFmtId="171" fontId="8" fillId="9" borderId="3" xfId="4" applyNumberFormat="1" applyFont="1" applyFill="1" applyBorder="1" applyAlignment="1" applyProtection="1">
      <alignment horizontal="right" vertical="center" indent="2"/>
    </xf>
    <xf numFmtId="0" fontId="23" fillId="9" borderId="0" xfId="0" applyFont="1" applyFill="1" applyAlignment="1" applyProtection="1">
      <alignment horizontal="right" vertical="center"/>
    </xf>
    <xf numFmtId="171" fontId="3" fillId="10" borderId="3" xfId="1" applyNumberFormat="1" applyFont="1" applyFill="1" applyBorder="1" applyAlignment="1" applyProtection="1">
      <alignment horizontal="right" vertical="center" wrapText="1" indent="1"/>
    </xf>
    <xf numFmtId="0" fontId="48" fillId="9" borderId="0" xfId="0" applyFont="1" applyFill="1" applyProtection="1"/>
    <xf numFmtId="0" fontId="8" fillId="0" borderId="0" xfId="4" applyFont="1" applyBorder="1" applyAlignment="1" applyProtection="1">
      <alignment vertical="center"/>
    </xf>
    <xf numFmtId="0" fontId="8" fillId="10" borderId="3" xfId="4" applyFont="1" applyFill="1" applyBorder="1" applyAlignment="1" applyProtection="1">
      <alignment horizontal="center" vertical="center"/>
    </xf>
    <xf numFmtId="49" fontId="22" fillId="9" borderId="0" xfId="1" applyNumberFormat="1" applyFont="1" applyFill="1" applyBorder="1" applyAlignment="1" applyProtection="1">
      <alignment horizontal="center" vertical="center"/>
    </xf>
    <xf numFmtId="4" fontId="22" fillId="9" borderId="0" xfId="0" applyNumberFormat="1" applyFont="1" applyFill="1" applyBorder="1" applyAlignment="1" applyProtection="1">
      <alignment horizontal="right" vertical="center" indent="1"/>
    </xf>
    <xf numFmtId="171" fontId="8" fillId="9" borderId="0" xfId="4" applyNumberFormat="1" applyFont="1" applyFill="1" applyBorder="1" applyAlignment="1" applyProtection="1">
      <alignment horizontal="center" vertical="center" wrapText="1"/>
    </xf>
    <xf numFmtId="171" fontId="23" fillId="9" borderId="0" xfId="1" applyNumberFormat="1" applyFont="1" applyFill="1" applyBorder="1" applyAlignment="1" applyProtection="1">
      <alignment horizontal="center" vertical="center"/>
    </xf>
    <xf numFmtId="4" fontId="22" fillId="9" borderId="41" xfId="0" applyNumberFormat="1" applyFont="1" applyFill="1" applyBorder="1" applyAlignment="1" applyProtection="1">
      <alignment horizontal="right" vertical="center" indent="1"/>
    </xf>
    <xf numFmtId="165" fontId="23" fillId="9" borderId="41" xfId="1" applyFont="1" applyFill="1" applyBorder="1" applyAlignment="1" applyProtection="1">
      <alignment horizontal="center" vertical="center" wrapText="1"/>
    </xf>
    <xf numFmtId="171" fontId="23" fillId="10" borderId="3" xfId="1" applyNumberFormat="1" applyFont="1" applyFill="1" applyBorder="1" applyAlignment="1" applyProtection="1">
      <alignment horizontal="center" vertical="center"/>
    </xf>
    <xf numFmtId="4" fontId="23" fillId="9" borderId="3" xfId="0" applyNumberFormat="1" applyFont="1" applyFill="1" applyBorder="1" applyAlignment="1" applyProtection="1">
      <alignment horizontal="right" vertical="center" indent="1"/>
    </xf>
    <xf numFmtId="4" fontId="3" fillId="0" borderId="3" xfId="0" applyNumberFormat="1" applyFont="1" applyFill="1" applyBorder="1" applyAlignment="1" applyProtection="1">
      <alignment horizontal="right" vertical="center" indent="1"/>
    </xf>
    <xf numFmtId="4" fontId="3" fillId="0" borderId="8" xfId="0" applyNumberFormat="1" applyFont="1" applyFill="1" applyBorder="1" applyAlignment="1" applyProtection="1">
      <alignment horizontal="right" vertical="center" indent="1"/>
    </xf>
    <xf numFmtId="4" fontId="3" fillId="0" borderId="3" xfId="4" applyNumberFormat="1" applyFont="1" applyFill="1" applyBorder="1" applyAlignment="1" applyProtection="1">
      <alignment horizontal="right" vertical="center" wrapText="1" indent="1"/>
    </xf>
    <xf numFmtId="4" fontId="23" fillId="9" borderId="0" xfId="0" applyNumberFormat="1" applyFont="1" applyFill="1" applyBorder="1" applyAlignment="1" applyProtection="1">
      <alignment horizontal="right" vertical="center"/>
    </xf>
    <xf numFmtId="0" fontId="3" fillId="9" borderId="8" xfId="4" applyFont="1" applyFill="1" applyBorder="1" applyAlignment="1" applyProtection="1">
      <alignment horizontal="center" wrapText="1"/>
    </xf>
    <xf numFmtId="0" fontId="3" fillId="10" borderId="8" xfId="4" applyFont="1" applyFill="1" applyBorder="1" applyAlignment="1" applyProtection="1">
      <alignment horizontal="center" wrapText="1"/>
    </xf>
    <xf numFmtId="0" fontId="8" fillId="9" borderId="67" xfId="4" applyFont="1" applyFill="1" applyBorder="1" applyAlignment="1" applyProtection="1">
      <alignment horizontal="right" vertical="center" wrapText="1"/>
    </xf>
    <xf numFmtId="0" fontId="8" fillId="9" borderId="0" xfId="0" applyFont="1" applyFill="1" applyAlignment="1" applyProtection="1">
      <alignment horizontal="left" vertical="center" wrapText="1"/>
    </xf>
    <xf numFmtId="0" fontId="8" fillId="10" borderId="1" xfId="0" applyFont="1" applyFill="1" applyBorder="1" applyAlignment="1" applyProtection="1">
      <alignment horizontal="center" vertical="center"/>
    </xf>
    <xf numFmtId="0" fontId="8" fillId="10" borderId="8" xfId="0" applyFont="1" applyFill="1" applyBorder="1" applyAlignment="1" applyProtection="1">
      <alignment horizontal="center" vertical="center"/>
    </xf>
    <xf numFmtId="0" fontId="3" fillId="7" borderId="7" xfId="4" applyFont="1" applyFill="1" applyBorder="1" applyAlignment="1" applyProtection="1">
      <alignment horizontal="center" vertical="center" wrapText="1"/>
    </xf>
    <xf numFmtId="0" fontId="3" fillId="7" borderId="47" xfId="4" applyFont="1" applyFill="1" applyBorder="1" applyAlignment="1" applyProtection="1">
      <alignment horizontal="center" vertical="center" wrapText="1"/>
    </xf>
    <xf numFmtId="0" fontId="3" fillId="7" borderId="2" xfId="4" applyFont="1" applyFill="1" applyBorder="1" applyAlignment="1" applyProtection="1">
      <alignment horizontal="center" vertical="center" wrapText="1"/>
    </xf>
    <xf numFmtId="0" fontId="8" fillId="7" borderId="7" xfId="4" applyFont="1" applyFill="1" applyBorder="1" applyAlignment="1" applyProtection="1">
      <alignment horizontal="center" vertical="center" wrapText="1"/>
    </xf>
    <xf numFmtId="0" fontId="8" fillId="7" borderId="47" xfId="4" applyFont="1" applyFill="1" applyBorder="1" applyAlignment="1" applyProtection="1">
      <alignment horizontal="center" vertical="center" wrapText="1"/>
    </xf>
    <xf numFmtId="0" fontId="8" fillId="7" borderId="2" xfId="4" applyFont="1" applyFill="1" applyBorder="1" applyAlignment="1" applyProtection="1">
      <alignment horizontal="center" vertical="center" wrapText="1"/>
    </xf>
    <xf numFmtId="0" fontId="8" fillId="9" borderId="0" xfId="0" applyFont="1" applyFill="1" applyBorder="1" applyAlignment="1" applyProtection="1">
      <alignment horizontal="left" wrapText="1"/>
    </xf>
    <xf numFmtId="4" fontId="22" fillId="9" borderId="1" xfId="0" applyNumberFormat="1" applyFont="1" applyFill="1" applyBorder="1" applyAlignment="1" applyProtection="1">
      <alignment horizontal="right" vertical="center" indent="1"/>
    </xf>
    <xf numFmtId="4" fontId="22" fillId="9" borderId="8" xfId="0" applyNumberFormat="1" applyFont="1" applyFill="1" applyBorder="1" applyAlignment="1" applyProtection="1">
      <alignment horizontal="right" vertical="center" indent="1"/>
    </xf>
    <xf numFmtId="4" fontId="22" fillId="10" borderId="1" xfId="0" applyNumberFormat="1" applyFont="1" applyFill="1" applyBorder="1" applyAlignment="1" applyProtection="1">
      <alignment horizontal="center" vertical="center"/>
    </xf>
    <xf numFmtId="4" fontId="22" fillId="10" borderId="11" xfId="0" applyNumberFormat="1" applyFont="1" applyFill="1" applyBorder="1" applyAlignment="1" applyProtection="1">
      <alignment horizontal="center" vertical="center"/>
    </xf>
    <xf numFmtId="4" fontId="22" fillId="10" borderId="8" xfId="0" applyNumberFormat="1" applyFont="1" applyFill="1" applyBorder="1" applyAlignment="1" applyProtection="1">
      <alignment horizontal="center" vertical="center"/>
    </xf>
    <xf numFmtId="171" fontId="23" fillId="7" borderId="1" xfId="1" applyNumberFormat="1" applyFont="1" applyFill="1" applyBorder="1" applyAlignment="1" applyProtection="1">
      <alignment horizontal="center" vertical="center"/>
    </xf>
    <xf numFmtId="171" fontId="23" fillId="7" borderId="8" xfId="1" applyNumberFormat="1" applyFont="1" applyFill="1" applyBorder="1" applyAlignment="1" applyProtection="1">
      <alignment horizontal="center" vertical="center"/>
    </xf>
    <xf numFmtId="0" fontId="31" fillId="9" borderId="0" xfId="4" applyFont="1" applyFill="1" applyBorder="1" applyAlignment="1" applyProtection="1">
      <alignment horizontal="center" vertical="center"/>
    </xf>
    <xf numFmtId="0" fontId="26" fillId="9" borderId="0" xfId="4" applyFont="1" applyFill="1" applyBorder="1" applyAlignment="1" applyProtection="1">
      <alignment horizontal="center" wrapText="1"/>
    </xf>
    <xf numFmtId="0" fontId="18" fillId="9" borderId="0" xfId="4" applyFont="1" applyFill="1" applyBorder="1" applyAlignment="1" applyProtection="1">
      <alignment horizontal="center" wrapText="1"/>
    </xf>
    <xf numFmtId="0" fontId="8" fillId="10" borderId="38" xfId="4" applyFont="1" applyFill="1" applyBorder="1" applyAlignment="1" applyProtection="1">
      <alignment horizontal="center" wrapText="1"/>
    </xf>
    <xf numFmtId="0" fontId="8" fillId="10" borderId="48" xfId="4" applyFont="1" applyFill="1" applyBorder="1" applyAlignment="1" applyProtection="1">
      <alignment horizontal="center" wrapText="1"/>
    </xf>
    <xf numFmtId="0" fontId="8" fillId="10" borderId="49" xfId="4" applyFont="1" applyFill="1" applyBorder="1" applyAlignment="1" applyProtection="1">
      <alignment horizontal="center" wrapText="1"/>
    </xf>
    <xf numFmtId="0" fontId="8" fillId="10" borderId="32" xfId="4" applyFont="1" applyFill="1" applyBorder="1" applyAlignment="1" applyProtection="1">
      <alignment horizontal="center" wrapText="1"/>
    </xf>
    <xf numFmtId="0" fontId="8" fillId="10" borderId="33" xfId="4" applyFont="1" applyFill="1" applyBorder="1" applyAlignment="1" applyProtection="1">
      <alignment horizontal="center" wrapText="1"/>
    </xf>
    <xf numFmtId="0" fontId="8" fillId="10" borderId="9" xfId="4" applyFont="1" applyFill="1" applyBorder="1" applyAlignment="1" applyProtection="1">
      <alignment horizontal="center" wrapText="1"/>
    </xf>
    <xf numFmtId="0" fontId="8" fillId="9" borderId="33" xfId="4" applyFont="1" applyFill="1" applyBorder="1" applyAlignment="1" applyProtection="1">
      <alignment horizontal="center" wrapText="1"/>
    </xf>
    <xf numFmtId="0" fontId="3" fillId="7" borderId="3" xfId="4" applyFont="1" applyFill="1" applyBorder="1" applyAlignment="1" applyProtection="1">
      <alignment horizontal="center" vertical="center" wrapText="1"/>
    </xf>
    <xf numFmtId="0" fontId="8" fillId="7" borderId="3" xfId="4" applyFont="1" applyFill="1" applyBorder="1" applyAlignment="1" applyProtection="1">
      <alignment horizontal="center" vertical="center" wrapText="1"/>
    </xf>
    <xf numFmtId="0" fontId="8" fillId="7" borderId="1" xfId="4" applyFont="1" applyFill="1" applyBorder="1" applyAlignment="1" applyProtection="1">
      <alignment horizontal="center" vertical="center" wrapText="1"/>
    </xf>
    <xf numFmtId="0" fontId="8" fillId="7" borderId="11" xfId="4" applyFont="1" applyFill="1" applyBorder="1" applyAlignment="1" applyProtection="1">
      <alignment horizontal="center" vertical="center" wrapText="1"/>
    </xf>
    <xf numFmtId="0" fontId="8" fillId="7" borderId="8" xfId="4" applyFont="1" applyFill="1" applyBorder="1" applyAlignment="1" applyProtection="1">
      <alignment horizontal="center" vertical="center" wrapText="1"/>
    </xf>
    <xf numFmtId="0" fontId="41" fillId="9" borderId="56" xfId="6" applyFill="1" applyBorder="1" applyAlignment="1" applyProtection="1">
      <alignment horizontal="left"/>
    </xf>
    <xf numFmtId="0" fontId="8" fillId="7" borderId="50" xfId="4" applyFont="1" applyFill="1" applyBorder="1" applyAlignment="1" applyProtection="1">
      <alignment horizontal="center" vertical="center" wrapText="1"/>
    </xf>
    <xf numFmtId="0" fontId="8" fillId="7" borderId="51" xfId="4" applyFont="1" applyFill="1" applyBorder="1" applyAlignment="1" applyProtection="1">
      <alignment horizontal="center" vertical="center" wrapText="1"/>
    </xf>
    <xf numFmtId="0" fontId="8" fillId="7" borderId="52" xfId="4" applyFont="1" applyFill="1" applyBorder="1" applyAlignment="1" applyProtection="1">
      <alignment horizontal="center" vertical="center" wrapText="1"/>
    </xf>
    <xf numFmtId="0" fontId="28" fillId="9" borderId="0" xfId="0" applyFont="1" applyFill="1" applyBorder="1" applyAlignment="1" applyProtection="1">
      <alignment horizontal="center"/>
    </xf>
    <xf numFmtId="0" fontId="3" fillId="9" borderId="0" xfId="0" applyFont="1" applyFill="1" applyBorder="1" applyAlignment="1" applyProtection="1">
      <alignment horizontal="center"/>
    </xf>
    <xf numFmtId="0" fontId="8" fillId="9" borderId="0" xfId="0" applyFont="1" applyFill="1" applyBorder="1" applyAlignment="1" applyProtection="1">
      <alignment horizontal="center"/>
    </xf>
    <xf numFmtId="0" fontId="8" fillId="10" borderId="38" xfId="0" applyFont="1" applyFill="1" applyBorder="1" applyAlignment="1" applyProtection="1">
      <alignment horizontal="center" vertical="center"/>
    </xf>
    <xf numFmtId="0" fontId="8" fillId="10" borderId="48" xfId="0" applyFont="1" applyFill="1" applyBorder="1" applyAlignment="1" applyProtection="1">
      <alignment horizontal="center" vertical="center"/>
    </xf>
    <xf numFmtId="0" fontId="8" fillId="10" borderId="49" xfId="0" applyFont="1" applyFill="1" applyBorder="1" applyAlignment="1" applyProtection="1">
      <alignment horizontal="center" vertical="center"/>
    </xf>
    <xf numFmtId="0" fontId="8" fillId="10" borderId="32" xfId="0" applyFont="1" applyFill="1" applyBorder="1" applyAlignment="1" applyProtection="1">
      <alignment horizontal="center" vertical="center"/>
    </xf>
    <xf numFmtId="0" fontId="8" fillId="10" borderId="33" xfId="0" applyFont="1" applyFill="1" applyBorder="1" applyAlignment="1" applyProtection="1">
      <alignment horizontal="center" vertical="center"/>
    </xf>
    <xf numFmtId="0" fontId="8" fillId="10" borderId="9" xfId="0" applyFont="1" applyFill="1" applyBorder="1" applyAlignment="1" applyProtection="1">
      <alignment horizontal="center" vertical="center"/>
    </xf>
    <xf numFmtId="0" fontId="3" fillId="9" borderId="3" xfId="0" applyFont="1" applyFill="1" applyBorder="1" applyAlignment="1" applyProtection="1">
      <alignment horizontal="center" vertical="center" wrapText="1"/>
    </xf>
    <xf numFmtId="0" fontId="8" fillId="7" borderId="19" xfId="4" applyFont="1" applyFill="1" applyBorder="1" applyAlignment="1" applyProtection="1">
      <alignment horizontal="center" vertical="center"/>
    </xf>
    <xf numFmtId="0" fontId="8" fillId="7" borderId="12" xfId="4" applyFont="1" applyFill="1" applyBorder="1" applyAlignment="1" applyProtection="1">
      <alignment horizontal="center" vertical="center"/>
    </xf>
    <xf numFmtId="0" fontId="8" fillId="7" borderId="26" xfId="4" applyFont="1" applyFill="1" applyBorder="1" applyAlignment="1" applyProtection="1">
      <alignment horizontal="center" vertical="center"/>
    </xf>
    <xf numFmtId="0" fontId="40" fillId="9" borderId="63" xfId="0" applyFont="1" applyFill="1" applyBorder="1" applyAlignment="1">
      <alignment horizontal="left" wrapText="1"/>
    </xf>
    <xf numFmtId="0" fontId="40" fillId="9" borderId="64" xfId="0" applyFont="1" applyFill="1" applyBorder="1" applyAlignment="1">
      <alignment horizontal="left" wrapText="1"/>
    </xf>
    <xf numFmtId="0" fontId="23" fillId="10" borderId="38" xfId="0" applyFont="1" applyFill="1" applyBorder="1" applyAlignment="1" applyProtection="1">
      <alignment horizontal="center"/>
    </xf>
    <xf numFmtId="0" fontId="23" fillId="10" borderId="49" xfId="0" applyFont="1" applyFill="1" applyBorder="1" applyAlignment="1" applyProtection="1">
      <alignment horizontal="center"/>
    </xf>
    <xf numFmtId="0" fontId="23" fillId="10" borderId="32" xfId="0" applyFont="1" applyFill="1" applyBorder="1" applyAlignment="1" applyProtection="1">
      <alignment horizontal="center"/>
    </xf>
    <xf numFmtId="0" fontId="23" fillId="10" borderId="9" xfId="0" applyFont="1" applyFill="1" applyBorder="1" applyAlignment="1" applyProtection="1">
      <alignment horizontal="center"/>
    </xf>
    <xf numFmtId="0" fontId="46" fillId="9" borderId="0" xfId="0" applyFont="1" applyFill="1" applyAlignment="1" applyProtection="1">
      <alignment horizontal="center"/>
    </xf>
    <xf numFmtId="0" fontId="38" fillId="9" borderId="0" xfId="0" applyFont="1" applyFill="1" applyAlignment="1" applyProtection="1">
      <alignment horizontal="center"/>
    </xf>
    <xf numFmtId="0" fontId="32" fillId="9" borderId="0" xfId="0" applyFont="1" applyFill="1" applyAlignment="1" applyProtection="1">
      <alignment horizontal="center"/>
    </xf>
    <xf numFmtId="0" fontId="37" fillId="9" borderId="0" xfId="0" applyFont="1" applyFill="1" applyAlignment="1" applyProtection="1">
      <alignment horizontal="center"/>
    </xf>
    <xf numFmtId="0" fontId="48" fillId="9" borderId="12" xfId="0" applyFont="1" applyFill="1" applyBorder="1" applyAlignment="1" applyProtection="1">
      <alignment horizontal="left" vertical="top" wrapText="1"/>
    </xf>
    <xf numFmtId="14" fontId="8" fillId="2" borderId="1" xfId="0" applyNumberFormat="1" applyFont="1" applyFill="1" applyBorder="1" applyAlignment="1" applyProtection="1">
      <alignment horizontal="center"/>
      <protection locked="0"/>
    </xf>
    <xf numFmtId="14" fontId="8" fillId="2" borderId="11" xfId="0" applyNumberFormat="1" applyFont="1" applyFill="1" applyBorder="1" applyAlignment="1" applyProtection="1">
      <alignment horizontal="center"/>
      <protection locked="0"/>
    </xf>
    <xf numFmtId="14" fontId="8" fillId="2" borderId="8" xfId="0" applyNumberFormat="1" applyFont="1" applyFill="1" applyBorder="1" applyAlignment="1" applyProtection="1">
      <alignment horizontal="center"/>
      <protection locked="0"/>
    </xf>
    <xf numFmtId="0" fontId="8" fillId="2" borderId="3" xfId="0" applyFont="1" applyFill="1" applyBorder="1" applyAlignment="1" applyProtection="1">
      <alignment horizontal="left"/>
      <protection locked="0"/>
    </xf>
    <xf numFmtId="0" fontId="13" fillId="0" borderId="3" xfId="0" applyFont="1" applyBorder="1" applyAlignment="1" applyProtection="1">
      <protection locked="0"/>
    </xf>
    <xf numFmtId="0" fontId="18" fillId="0" borderId="45" xfId="0" applyFont="1" applyBorder="1" applyAlignment="1" applyProtection="1">
      <alignment horizontal="center"/>
      <protection locked="0"/>
    </xf>
    <xf numFmtId="0" fontId="5" fillId="0" borderId="24" xfId="0" applyFont="1" applyBorder="1" applyAlignment="1" applyProtection="1">
      <alignment horizontal="center"/>
      <protection locked="0"/>
    </xf>
    <xf numFmtId="0" fontId="5" fillId="0" borderId="44" xfId="0" applyFont="1" applyBorder="1" applyAlignment="1" applyProtection="1">
      <alignment horizontal="center"/>
      <protection locked="0"/>
    </xf>
    <xf numFmtId="10" fontId="8" fillId="2" borderId="1" xfId="0" applyNumberFormat="1" applyFont="1" applyFill="1" applyBorder="1" applyAlignment="1" applyProtection="1">
      <alignment horizontal="center"/>
      <protection locked="0"/>
    </xf>
    <xf numFmtId="10" fontId="8" fillId="2" borderId="11" xfId="0" applyNumberFormat="1" applyFont="1" applyFill="1" applyBorder="1" applyAlignment="1" applyProtection="1">
      <alignment horizontal="center"/>
      <protection locked="0"/>
    </xf>
    <xf numFmtId="10" fontId="8" fillId="2" borderId="8" xfId="0" applyNumberFormat="1" applyFont="1" applyFill="1" applyBorder="1" applyAlignment="1" applyProtection="1">
      <alignment horizontal="center"/>
      <protection locked="0"/>
    </xf>
    <xf numFmtId="0" fontId="8" fillId="2" borderId="1" xfId="1" applyNumberFormat="1" applyFont="1" applyFill="1" applyBorder="1" applyAlignment="1" applyProtection="1">
      <alignment horizontal="left"/>
      <protection locked="0"/>
    </xf>
    <xf numFmtId="0" fontId="8" fillId="2" borderId="11" xfId="1" applyNumberFormat="1" applyFont="1" applyFill="1" applyBorder="1" applyAlignment="1" applyProtection="1">
      <alignment horizontal="left"/>
      <protection locked="0"/>
    </xf>
    <xf numFmtId="0" fontId="8" fillId="2" borderId="8" xfId="1" applyNumberFormat="1" applyFont="1" applyFill="1" applyBorder="1" applyAlignment="1" applyProtection="1">
      <alignment horizontal="left"/>
      <protection locked="0"/>
    </xf>
    <xf numFmtId="10" fontId="4" fillId="2" borderId="1" xfId="0" applyNumberFormat="1" applyFont="1" applyFill="1" applyBorder="1" applyAlignment="1" applyProtection="1">
      <alignment horizontal="left"/>
      <protection locked="0"/>
    </xf>
    <xf numFmtId="10" fontId="4" fillId="2" borderId="11" xfId="0" applyNumberFormat="1" applyFont="1" applyFill="1" applyBorder="1" applyAlignment="1" applyProtection="1">
      <alignment horizontal="left"/>
      <protection locked="0"/>
    </xf>
    <xf numFmtId="10" fontId="4" fillId="2" borderId="8" xfId="0" applyNumberFormat="1" applyFont="1" applyFill="1" applyBorder="1" applyAlignment="1" applyProtection="1">
      <alignment horizontal="left"/>
      <protection locked="0"/>
    </xf>
    <xf numFmtId="14" fontId="8" fillId="2" borderId="1" xfId="0" applyNumberFormat="1" applyFont="1" applyFill="1" applyBorder="1" applyAlignment="1" applyProtection="1">
      <alignment horizontal="center"/>
    </xf>
    <xf numFmtId="14" fontId="8" fillId="2" borderId="11" xfId="0" applyNumberFormat="1" applyFont="1" applyFill="1" applyBorder="1" applyAlignment="1" applyProtection="1">
      <alignment horizontal="center"/>
    </xf>
    <xf numFmtId="14" fontId="8" fillId="2" borderId="8" xfId="0" applyNumberFormat="1" applyFont="1" applyFill="1" applyBorder="1" applyAlignment="1" applyProtection="1">
      <alignment horizontal="center"/>
    </xf>
    <xf numFmtId="0" fontId="8" fillId="2" borderId="3" xfId="0" applyFont="1" applyFill="1" applyBorder="1" applyAlignment="1" applyProtection="1">
      <alignment horizontal="left"/>
    </xf>
    <xf numFmtId="0" fontId="13" fillId="0" borderId="3" xfId="0" applyFont="1" applyBorder="1" applyAlignment="1" applyProtection="1"/>
    <xf numFmtId="0" fontId="18" fillId="0" borderId="45" xfId="0" applyFont="1" applyBorder="1" applyAlignment="1" applyProtection="1">
      <alignment horizontal="center"/>
    </xf>
    <xf numFmtId="0" fontId="5" fillId="0" borderId="24" xfId="0" applyFont="1" applyBorder="1" applyAlignment="1" applyProtection="1">
      <alignment horizontal="center"/>
    </xf>
    <xf numFmtId="0" fontId="5" fillId="0" borderId="44" xfId="0" applyFont="1" applyBorder="1" applyAlignment="1" applyProtection="1">
      <alignment horizontal="center"/>
    </xf>
    <xf numFmtId="10" fontId="8" fillId="2" borderId="1" xfId="0" applyNumberFormat="1" applyFont="1" applyFill="1" applyBorder="1" applyAlignment="1" applyProtection="1">
      <alignment horizontal="center"/>
    </xf>
    <xf numFmtId="10" fontId="8" fillId="2" borderId="11" xfId="0" applyNumberFormat="1" applyFont="1" applyFill="1" applyBorder="1" applyAlignment="1" applyProtection="1">
      <alignment horizontal="center"/>
    </xf>
    <xf numFmtId="10" fontId="8" fillId="2" borderId="8" xfId="0" applyNumberFormat="1" applyFont="1" applyFill="1" applyBorder="1" applyAlignment="1" applyProtection="1">
      <alignment horizontal="center"/>
    </xf>
    <xf numFmtId="0" fontId="8" fillId="2" borderId="1" xfId="1" applyNumberFormat="1" applyFont="1" applyFill="1" applyBorder="1" applyAlignment="1" applyProtection="1">
      <alignment horizontal="left"/>
    </xf>
    <xf numFmtId="0" fontId="8" fillId="2" borderId="11" xfId="1" applyNumberFormat="1" applyFont="1" applyFill="1" applyBorder="1" applyAlignment="1" applyProtection="1">
      <alignment horizontal="left"/>
    </xf>
    <xf numFmtId="0" fontId="8" fillId="2" borderId="8" xfId="1" applyNumberFormat="1" applyFont="1" applyFill="1" applyBorder="1" applyAlignment="1" applyProtection="1">
      <alignment horizontal="left"/>
    </xf>
    <xf numFmtId="10" fontId="4" fillId="2" borderId="1" xfId="0" applyNumberFormat="1" applyFont="1" applyFill="1" applyBorder="1" applyAlignment="1" applyProtection="1">
      <alignment horizontal="left"/>
    </xf>
    <xf numFmtId="10" fontId="4" fillId="2" borderId="11" xfId="0" applyNumberFormat="1" applyFont="1" applyFill="1" applyBorder="1" applyAlignment="1" applyProtection="1">
      <alignment horizontal="left"/>
    </xf>
    <xf numFmtId="10" fontId="4" fillId="2" borderId="8" xfId="0" applyNumberFormat="1" applyFont="1" applyFill="1" applyBorder="1" applyAlignment="1" applyProtection="1">
      <alignment horizontal="left"/>
    </xf>
    <xf numFmtId="0" fontId="27" fillId="11" borderId="19" xfId="4" applyFont="1" applyFill="1" applyBorder="1" applyAlignment="1" applyProtection="1">
      <alignment horizontal="center" vertical="center" wrapText="1"/>
    </xf>
    <xf numFmtId="0" fontId="27" fillId="11" borderId="12" xfId="4" applyFont="1" applyFill="1" applyBorder="1" applyAlignment="1" applyProtection="1">
      <alignment horizontal="center" vertical="center" wrapText="1"/>
    </xf>
    <xf numFmtId="0" fontId="27" fillId="11" borderId="26" xfId="4" applyFont="1" applyFill="1" applyBorder="1" applyAlignment="1" applyProtection="1">
      <alignment horizontal="center" vertical="center" wrapText="1"/>
    </xf>
    <xf numFmtId="0" fontId="39" fillId="9" borderId="55" xfId="4" applyFont="1" applyFill="1" applyBorder="1" applyAlignment="1" applyProtection="1">
      <alignment horizontal="left"/>
    </xf>
    <xf numFmtId="0" fontId="28" fillId="9" borderId="0" xfId="4" applyFont="1" applyFill="1" applyBorder="1" applyAlignment="1" applyProtection="1">
      <alignment horizontal="center" vertical="center" wrapText="1"/>
    </xf>
    <xf numFmtId="0" fontId="39" fillId="9" borderId="55" xfId="4" applyFont="1" applyFill="1" applyBorder="1" applyAlignment="1" applyProtection="1">
      <alignment horizontal="center"/>
    </xf>
    <xf numFmtId="0" fontId="8" fillId="0" borderId="0" xfId="4" applyFont="1" applyAlignment="1" applyProtection="1">
      <alignment horizontal="center" vertical="center"/>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vertical="center" wrapText="1"/>
    </xf>
    <xf numFmtId="0" fontId="46" fillId="9" borderId="0" xfId="0" applyFont="1" applyFill="1" applyAlignment="1" applyProtection="1">
      <alignment horizontal="center" wrapText="1"/>
    </xf>
    <xf numFmtId="0" fontId="8" fillId="7" borderId="19" xfId="4" applyFont="1" applyFill="1" applyBorder="1" applyAlignment="1" applyProtection="1">
      <alignment horizontal="center" vertical="center" wrapText="1"/>
    </xf>
    <xf numFmtId="0" fontId="8" fillId="7" borderId="12" xfId="4" applyFont="1" applyFill="1" applyBorder="1" applyAlignment="1" applyProtection="1">
      <alignment horizontal="center" vertical="center" wrapText="1"/>
    </xf>
    <xf numFmtId="0" fontId="8" fillId="7" borderId="26" xfId="4" applyFont="1" applyFill="1" applyBorder="1" applyAlignment="1" applyProtection="1">
      <alignment horizontal="center" vertical="center" wrapText="1"/>
    </xf>
    <xf numFmtId="0" fontId="23" fillId="10" borderId="33" xfId="0" applyFont="1" applyFill="1" applyBorder="1" applyAlignment="1" applyProtection="1">
      <alignment horizontal="center"/>
    </xf>
    <xf numFmtId="0" fontId="23" fillId="10" borderId="48" xfId="0" applyFont="1" applyFill="1" applyBorder="1" applyAlignment="1" applyProtection="1">
      <alignment horizontal="center"/>
    </xf>
    <xf numFmtId="0" fontId="21" fillId="0" borderId="33" xfId="0" applyFont="1" applyBorder="1" applyAlignment="1" applyProtection="1">
      <alignment horizontal="center"/>
    </xf>
    <xf numFmtId="0" fontId="32" fillId="9" borderId="33" xfId="0" applyFont="1" applyFill="1" applyBorder="1" applyAlignment="1" applyProtection="1">
      <alignment horizontal="center"/>
    </xf>
    <xf numFmtId="0" fontId="8" fillId="8" borderId="3" xfId="0" applyFont="1" applyFill="1" applyBorder="1" applyAlignment="1">
      <alignment horizontal="center" vertical="center" wrapText="1"/>
    </xf>
    <xf numFmtId="0" fontId="22" fillId="9" borderId="0" xfId="0" applyFont="1" applyFill="1" applyAlignment="1">
      <alignment horizontal="left" vertical="center" wrapText="1"/>
    </xf>
    <xf numFmtId="0" fontId="53" fillId="9" borderId="59" xfId="4" applyFont="1" applyFill="1" applyBorder="1" applyAlignment="1" applyProtection="1">
      <alignment horizontal="center"/>
    </xf>
    <xf numFmtId="0" fontId="8" fillId="5" borderId="0" xfId="4" applyFont="1" applyFill="1" applyBorder="1" applyAlignment="1">
      <alignment horizontal="center" vertical="center" wrapText="1"/>
    </xf>
    <xf numFmtId="0" fontId="8" fillId="0" borderId="38" xfId="4" applyFont="1" applyBorder="1" applyAlignment="1" applyProtection="1">
      <alignment horizontal="center" vertical="center"/>
    </xf>
    <xf numFmtId="0" fontId="8" fillId="0" borderId="49" xfId="4" applyFont="1" applyBorder="1" applyAlignment="1" applyProtection="1">
      <alignment horizontal="center" vertical="center"/>
    </xf>
    <xf numFmtId="0" fontId="8" fillId="0" borderId="32" xfId="4" applyFont="1" applyBorder="1" applyAlignment="1" applyProtection="1">
      <alignment horizontal="center" vertical="center"/>
    </xf>
    <xf numFmtId="0" fontId="8" fillId="0" borderId="9" xfId="4" applyFont="1" applyBorder="1" applyAlignment="1" applyProtection="1">
      <alignment horizontal="center" vertical="center"/>
    </xf>
    <xf numFmtId="0" fontId="8" fillId="8" borderId="7" xfId="4" applyFont="1" applyFill="1" applyBorder="1" applyAlignment="1" applyProtection="1">
      <alignment horizontal="center" vertical="center" wrapText="1"/>
    </xf>
    <xf numFmtId="0" fontId="8" fillId="8" borderId="2" xfId="4" applyFont="1" applyFill="1" applyBorder="1" applyAlignment="1" applyProtection="1">
      <alignment horizontal="center" vertical="center" wrapText="1"/>
    </xf>
    <xf numFmtId="0" fontId="3" fillId="0" borderId="0" xfId="4" applyFont="1" applyBorder="1" applyAlignment="1" applyProtection="1">
      <alignment horizontal="left" vertical="center" wrapText="1"/>
    </xf>
    <xf numFmtId="0" fontId="8" fillId="5" borderId="0" xfId="4" applyFont="1" applyFill="1" applyBorder="1" applyAlignment="1">
      <alignment horizontal="left" vertical="center" wrapText="1"/>
    </xf>
    <xf numFmtId="0" fontId="3" fillId="0" borderId="3" xfId="4" applyFont="1" applyBorder="1" applyAlignment="1" applyProtection="1"/>
    <xf numFmtId="0" fontId="3" fillId="8" borderId="3" xfId="4" applyFont="1" applyFill="1" applyBorder="1" applyAlignment="1" applyProtection="1"/>
    <xf numFmtId="0" fontId="3" fillId="0" borderId="0" xfId="4" applyBorder="1" applyAlignment="1" applyProtection="1">
      <alignment horizontal="left" vertical="center" wrapText="1"/>
    </xf>
    <xf numFmtId="0" fontId="3" fillId="0" borderId="0" xfId="4" applyFont="1" applyFill="1" applyBorder="1" applyAlignment="1">
      <alignment horizontal="left" vertical="center" wrapText="1"/>
    </xf>
    <xf numFmtId="0" fontId="3" fillId="0" borderId="60" xfId="4" applyFont="1" applyFill="1" applyBorder="1" applyAlignment="1">
      <alignment horizontal="left" vertical="center" wrapText="1"/>
    </xf>
    <xf numFmtId="0" fontId="3" fillId="0" borderId="0" xfId="4" applyFont="1" applyFill="1" applyBorder="1" applyAlignment="1" applyProtection="1">
      <alignment horizontal="left" vertical="center" wrapText="1"/>
    </xf>
    <xf numFmtId="0" fontId="54" fillId="9" borderId="33" xfId="4" applyFont="1" applyFill="1" applyBorder="1" applyAlignment="1" applyProtection="1">
      <alignment horizontal="center"/>
    </xf>
    <xf numFmtId="0" fontId="8" fillId="5" borderId="7" xfId="4" applyFont="1" applyFill="1" applyBorder="1" applyAlignment="1" applyProtection="1">
      <alignment horizontal="center" vertical="center"/>
    </xf>
    <xf numFmtId="0" fontId="8" fillId="5" borderId="47" xfId="4" applyFont="1" applyFill="1" applyBorder="1" applyAlignment="1" applyProtection="1">
      <alignment horizontal="center" vertical="center"/>
    </xf>
    <xf numFmtId="0" fontId="8" fillId="5" borderId="7" xfId="4" applyFont="1" applyFill="1" applyBorder="1" applyAlignment="1" applyProtection="1">
      <alignment horizontal="center" vertical="center" wrapText="1"/>
    </xf>
    <xf numFmtId="0" fontId="8" fillId="5" borderId="47" xfId="4" applyFont="1" applyFill="1" applyBorder="1" applyAlignment="1" applyProtection="1">
      <alignment horizontal="center" vertical="center" wrapText="1"/>
    </xf>
    <xf numFmtId="0" fontId="52" fillId="9" borderId="58" xfId="4" applyFont="1" applyFill="1" applyBorder="1" applyAlignment="1" applyProtection="1">
      <alignment horizontal="center"/>
    </xf>
    <xf numFmtId="0" fontId="8" fillId="5" borderId="2" xfId="4" applyFont="1" applyFill="1" applyBorder="1" applyAlignment="1" applyProtection="1">
      <alignment horizontal="center" vertical="center"/>
    </xf>
    <xf numFmtId="0" fontId="8" fillId="12" borderId="7" xfId="4" applyFont="1" applyFill="1" applyBorder="1" applyAlignment="1" applyProtection="1">
      <alignment horizontal="center" vertical="center"/>
    </xf>
    <xf numFmtId="0" fontId="8" fillId="12" borderId="2" xfId="4" applyFont="1" applyFill="1" applyBorder="1" applyAlignment="1" applyProtection="1">
      <alignment horizontal="center" vertical="center"/>
    </xf>
    <xf numFmtId="0" fontId="8" fillId="12" borderId="7" xfId="4" applyFont="1" applyFill="1" applyBorder="1" applyAlignment="1" applyProtection="1">
      <alignment horizontal="center" vertical="center" wrapText="1"/>
    </xf>
    <xf numFmtId="0" fontId="8" fillId="12" borderId="2" xfId="4" applyFont="1" applyFill="1" applyBorder="1" applyAlignment="1" applyProtection="1">
      <alignment horizontal="center" vertical="center" wrapText="1"/>
    </xf>
    <xf numFmtId="0" fontId="8" fillId="12" borderId="65" xfId="4" applyFont="1" applyFill="1" applyBorder="1" applyAlignment="1" applyProtection="1">
      <alignment horizontal="center" vertical="center" wrapText="1"/>
    </xf>
    <xf numFmtId="0" fontId="8" fillId="10" borderId="7" xfId="4" applyFont="1" applyFill="1" applyBorder="1" applyAlignment="1" applyProtection="1">
      <alignment horizontal="center" vertical="center"/>
    </xf>
    <xf numFmtId="0" fontId="8" fillId="10" borderId="2" xfId="4" applyFont="1" applyFill="1" applyBorder="1" applyAlignment="1" applyProtection="1">
      <alignment horizontal="center" vertical="center"/>
    </xf>
    <xf numFmtId="0" fontId="8" fillId="10" borderId="7" xfId="4" applyFont="1" applyFill="1" applyBorder="1" applyAlignment="1" applyProtection="1">
      <alignment horizontal="center" vertical="center" wrapText="1"/>
    </xf>
    <xf numFmtId="0" fontId="8" fillId="10" borderId="2" xfId="4" applyFont="1" applyFill="1" applyBorder="1" applyAlignment="1" applyProtection="1">
      <alignment horizontal="center" vertical="center" wrapText="1"/>
    </xf>
    <xf numFmtId="0" fontId="8" fillId="10" borderId="66" xfId="4" applyFont="1" applyFill="1" applyBorder="1" applyAlignment="1" applyProtection="1">
      <alignment horizontal="center" vertical="center" wrapText="1"/>
    </xf>
    <xf numFmtId="0" fontId="3" fillId="0" borderId="0" xfId="4" applyFont="1" applyBorder="1" applyAlignment="1" applyProtection="1">
      <alignment horizontal="center"/>
    </xf>
    <xf numFmtId="0" fontId="51" fillId="9" borderId="0" xfId="4" applyFont="1" applyFill="1" applyBorder="1" applyAlignment="1" applyProtection="1">
      <alignment horizontal="center"/>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43" fillId="9" borderId="68" xfId="0" applyFont="1" applyFill="1" applyBorder="1" applyAlignment="1" applyProtection="1">
      <alignment horizontal="left"/>
    </xf>
    <xf numFmtId="171" fontId="22" fillId="0" borderId="3" xfId="4" applyNumberFormat="1" applyFont="1" applyFill="1" applyBorder="1" applyAlignment="1" applyProtection="1">
      <alignment horizontal="right" vertical="center" indent="2"/>
    </xf>
    <xf numFmtId="171" fontId="8" fillId="0" borderId="3" xfId="4" applyNumberFormat="1" applyFont="1" applyFill="1" applyBorder="1" applyAlignment="1" applyProtection="1">
      <alignment horizontal="right" vertical="center" indent="2"/>
    </xf>
    <xf numFmtId="171" fontId="3" fillId="0" borderId="3" xfId="4" applyNumberFormat="1" applyFont="1" applyBorder="1" applyAlignment="1" applyProtection="1">
      <alignment horizontal="right" vertical="center" indent="2"/>
    </xf>
    <xf numFmtId="171" fontId="22" fillId="9" borderId="1" xfId="0" applyNumberFormat="1" applyFont="1" applyFill="1" applyBorder="1" applyAlignment="1" applyProtection="1">
      <alignment horizontal="right" vertical="center" indent="1"/>
    </xf>
  </cellXfs>
  <cellStyles count="12">
    <cellStyle name="Moeda" xfId="1" builtinId="4"/>
    <cellStyle name="Moeda 2" xfId="8"/>
    <cellStyle name="Moeda 3" xfId="11"/>
    <cellStyle name="Moeda_Plan1" xfId="5"/>
    <cellStyle name="Normal" xfId="0" builtinId="0"/>
    <cellStyle name="Normal 2" xfId="4"/>
    <cellStyle name="Normal 3" xfId="10"/>
    <cellStyle name="Porcentagem" xfId="2" builtinId="5"/>
    <cellStyle name="Título 2" xfId="6" builtinId="17"/>
    <cellStyle name="Título 3" xfId="7" builtinId="18"/>
    <cellStyle name="Vírgula" xfId="3" builtinId="3"/>
    <cellStyle name="Vírgula 2" xfId="9"/>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rgb="FFFFFF00"/>
    <pageSetUpPr fitToPage="1"/>
  </sheetPr>
  <dimension ref="A1:CV67"/>
  <sheetViews>
    <sheetView tabSelected="1" view="pageBreakPreview" zoomScaleNormal="100" zoomScaleSheetLayoutView="100" workbookViewId="0">
      <selection activeCell="E21" sqref="E21"/>
    </sheetView>
  </sheetViews>
  <sheetFormatPr defaultRowHeight="12.75" x14ac:dyDescent="0.2"/>
  <cols>
    <col min="1" max="1" width="5.5703125" style="250" customWidth="1"/>
    <col min="2" max="2" width="39.85546875" style="250" customWidth="1"/>
    <col min="3" max="6" width="14.7109375" style="250" customWidth="1"/>
    <col min="7" max="7" width="8.42578125" style="250" customWidth="1"/>
    <col min="8" max="8" width="8.140625" style="250" customWidth="1"/>
    <col min="9" max="9" width="14.7109375" style="250" customWidth="1"/>
    <col min="10" max="10" width="15.28515625" style="250" bestFit="1" customWidth="1"/>
    <col min="11" max="16" width="14.7109375" style="250" customWidth="1"/>
    <col min="17" max="17" width="14.7109375" style="261" customWidth="1"/>
    <col min="18" max="100" width="9.140625" style="261"/>
    <col min="101" max="16384" width="9.140625" style="241"/>
  </cols>
  <sheetData>
    <row r="1" spans="1:17" s="256" customFormat="1" ht="20.25" x14ac:dyDescent="0.2">
      <c r="A1" s="596" t="s">
        <v>155</v>
      </c>
      <c r="B1" s="596"/>
      <c r="C1" s="596"/>
      <c r="D1" s="596"/>
      <c r="E1" s="596"/>
      <c r="F1" s="596"/>
      <c r="G1" s="596"/>
      <c r="H1" s="596"/>
      <c r="I1" s="596"/>
      <c r="J1" s="596"/>
      <c r="K1" s="596"/>
      <c r="L1" s="596"/>
      <c r="M1" s="596"/>
      <c r="N1" s="596"/>
      <c r="O1" s="596"/>
      <c r="P1" s="596"/>
      <c r="Q1" s="258"/>
    </row>
    <row r="2" spans="1:17" s="257" customFormat="1" ht="15" customHeight="1" x14ac:dyDescent="0.25">
      <c r="A2" s="597" t="s">
        <v>458</v>
      </c>
      <c r="B2" s="597"/>
      <c r="C2" s="597"/>
      <c r="D2" s="597"/>
      <c r="E2" s="597"/>
      <c r="F2" s="597"/>
      <c r="G2" s="597"/>
      <c r="H2" s="597"/>
      <c r="I2" s="597"/>
      <c r="J2" s="597"/>
      <c r="K2" s="597"/>
      <c r="L2" s="597"/>
      <c r="M2" s="597"/>
      <c r="N2" s="597"/>
      <c r="O2" s="597"/>
      <c r="P2" s="597"/>
      <c r="Q2" s="259"/>
    </row>
    <row r="3" spans="1:17" s="257" customFormat="1" ht="15" customHeight="1" x14ac:dyDescent="0.25">
      <c r="A3" s="598" t="s">
        <v>316</v>
      </c>
      <c r="B3" s="598"/>
      <c r="C3" s="598"/>
      <c r="D3" s="598"/>
      <c r="E3" s="598"/>
      <c r="F3" s="598"/>
      <c r="G3" s="598"/>
      <c r="H3" s="598"/>
      <c r="I3" s="598"/>
      <c r="J3" s="598"/>
      <c r="K3" s="598"/>
      <c r="L3" s="598"/>
      <c r="M3" s="598"/>
      <c r="N3" s="598"/>
      <c r="O3" s="598"/>
      <c r="P3" s="598"/>
      <c r="Q3" s="259"/>
    </row>
    <row r="4" spans="1:17" s="274" customFormat="1" ht="15" customHeight="1" x14ac:dyDescent="0.2">
      <c r="A4" s="271"/>
      <c r="B4" s="272"/>
      <c r="C4" s="272"/>
      <c r="D4" s="272"/>
      <c r="E4" s="272"/>
      <c r="F4" s="271"/>
      <c r="G4" s="271"/>
      <c r="H4" s="271"/>
      <c r="I4" s="271"/>
      <c r="J4" s="271"/>
      <c r="K4" s="271"/>
      <c r="L4" s="271"/>
      <c r="M4" s="271"/>
      <c r="N4" s="271"/>
      <c r="O4" s="578" t="s">
        <v>360</v>
      </c>
      <c r="P4" s="576" t="s">
        <v>428</v>
      </c>
      <c r="Q4" s="273"/>
    </row>
    <row r="5" spans="1:17" s="274" customFormat="1" ht="15" customHeight="1" x14ac:dyDescent="0.2">
      <c r="A5" s="271"/>
      <c r="B5" s="272"/>
      <c r="C5" s="272"/>
      <c r="D5" s="272"/>
      <c r="E5" s="272"/>
      <c r="F5" s="271"/>
      <c r="G5" s="271"/>
      <c r="H5" s="271"/>
      <c r="I5" s="271"/>
      <c r="J5" s="271"/>
      <c r="K5" s="271"/>
      <c r="L5" s="271"/>
      <c r="M5" s="271"/>
      <c r="N5" s="271"/>
      <c r="O5" s="578" t="s">
        <v>169</v>
      </c>
      <c r="P5" s="577"/>
      <c r="Q5" s="273"/>
    </row>
    <row r="6" spans="1:17" s="274" customFormat="1" ht="15" customHeight="1" x14ac:dyDescent="0.2">
      <c r="A6" s="271"/>
      <c r="B6" s="272"/>
      <c r="C6" s="272"/>
      <c r="D6" s="272"/>
      <c r="E6" s="272"/>
      <c r="F6" s="271"/>
      <c r="G6" s="271"/>
      <c r="H6" s="271"/>
      <c r="I6" s="271"/>
      <c r="J6" s="271"/>
      <c r="K6" s="271"/>
      <c r="L6" s="271"/>
      <c r="M6" s="271"/>
      <c r="N6" s="271"/>
      <c r="O6" s="578" t="s">
        <v>427</v>
      </c>
      <c r="P6" s="577"/>
      <c r="Q6" s="273"/>
    </row>
    <row r="7" spans="1:17" s="274" customFormat="1" ht="15" customHeight="1" x14ac:dyDescent="0.2">
      <c r="A7" s="272"/>
      <c r="B7" s="275"/>
      <c r="C7" s="275"/>
      <c r="D7" s="275"/>
      <c r="E7" s="275"/>
      <c r="F7" s="275"/>
      <c r="G7" s="275"/>
      <c r="H7" s="275"/>
      <c r="I7" s="275"/>
      <c r="J7" s="275"/>
      <c r="K7" s="275"/>
      <c r="L7" s="275"/>
      <c r="M7" s="275"/>
      <c r="N7" s="275"/>
      <c r="O7" s="275"/>
      <c r="P7" s="275"/>
      <c r="Q7" s="273"/>
    </row>
    <row r="8" spans="1:17" s="274" customFormat="1" ht="15" customHeight="1" x14ac:dyDescent="0.2">
      <c r="A8" s="599" t="s">
        <v>139</v>
      </c>
      <c r="B8" s="600"/>
      <c r="C8" s="600"/>
      <c r="D8" s="600"/>
      <c r="E8" s="600"/>
      <c r="F8" s="600"/>
      <c r="G8" s="600"/>
      <c r="H8" s="600"/>
      <c r="I8" s="600"/>
      <c r="J8" s="600"/>
      <c r="K8" s="600"/>
      <c r="L8" s="600"/>
      <c r="M8" s="600"/>
      <c r="N8" s="600"/>
      <c r="O8" s="600"/>
      <c r="P8" s="601"/>
      <c r="Q8" s="273"/>
    </row>
    <row r="9" spans="1:17" s="274" customFormat="1" ht="15" customHeight="1" x14ac:dyDescent="0.2">
      <c r="A9" s="602" t="s">
        <v>140</v>
      </c>
      <c r="B9" s="603"/>
      <c r="C9" s="603"/>
      <c r="D9" s="603"/>
      <c r="E9" s="603"/>
      <c r="F9" s="603"/>
      <c r="G9" s="603"/>
      <c r="H9" s="603"/>
      <c r="I9" s="603"/>
      <c r="J9" s="603"/>
      <c r="K9" s="603"/>
      <c r="L9" s="603"/>
      <c r="M9" s="603"/>
      <c r="N9" s="603"/>
      <c r="O9" s="603"/>
      <c r="P9" s="604"/>
      <c r="Q9" s="273"/>
    </row>
    <row r="10" spans="1:17" s="274" customFormat="1" ht="15" customHeight="1" x14ac:dyDescent="0.2">
      <c r="A10" s="605"/>
      <c r="B10" s="605"/>
      <c r="C10" s="605"/>
      <c r="D10" s="605"/>
      <c r="E10" s="605"/>
      <c r="F10" s="605"/>
      <c r="G10" s="605"/>
      <c r="H10" s="605"/>
      <c r="I10" s="605"/>
      <c r="J10" s="605"/>
      <c r="K10" s="605"/>
      <c r="L10" s="605"/>
      <c r="M10" s="605"/>
      <c r="N10" s="605"/>
      <c r="O10" s="605"/>
      <c r="P10" s="605"/>
      <c r="Q10" s="273"/>
    </row>
    <row r="11" spans="1:17" s="276" customFormat="1" ht="15" customHeight="1" x14ac:dyDescent="0.2">
      <c r="A11" s="582" t="s">
        <v>141</v>
      </c>
      <c r="B11" s="585" t="s">
        <v>142</v>
      </c>
      <c r="C11" s="608" t="s">
        <v>143</v>
      </c>
      <c r="D11" s="609"/>
      <c r="E11" s="610"/>
      <c r="F11" s="585" t="s">
        <v>143</v>
      </c>
      <c r="G11" s="607" t="s">
        <v>144</v>
      </c>
      <c r="H11" s="607"/>
      <c r="I11" s="607"/>
      <c r="J11" s="607"/>
      <c r="K11" s="607"/>
      <c r="L11" s="607"/>
      <c r="M11" s="607"/>
      <c r="N11" s="585" t="s">
        <v>144</v>
      </c>
      <c r="O11" s="585" t="s">
        <v>285</v>
      </c>
      <c r="P11" s="585" t="s">
        <v>309</v>
      </c>
    </row>
    <row r="12" spans="1:17" s="276" customFormat="1" ht="51" customHeight="1" x14ac:dyDescent="0.2">
      <c r="A12" s="583"/>
      <c r="B12" s="586"/>
      <c r="C12" s="582" t="s">
        <v>145</v>
      </c>
      <c r="D12" s="582" t="s">
        <v>437</v>
      </c>
      <c r="E12" s="582" t="s">
        <v>184</v>
      </c>
      <c r="F12" s="586"/>
      <c r="G12" s="584" t="s">
        <v>315</v>
      </c>
      <c r="H12" s="584"/>
      <c r="I12" s="583" t="s">
        <v>439</v>
      </c>
      <c r="J12" s="584" t="s">
        <v>189</v>
      </c>
      <c r="K12" s="584" t="s">
        <v>190</v>
      </c>
      <c r="L12" s="584" t="s">
        <v>191</v>
      </c>
      <c r="M12" s="583" t="s">
        <v>310</v>
      </c>
      <c r="N12" s="586"/>
      <c r="O12" s="586"/>
      <c r="P12" s="586"/>
    </row>
    <row r="13" spans="1:17" s="276" customFormat="1" ht="25.5" customHeight="1" x14ac:dyDescent="0.2">
      <c r="A13" s="583"/>
      <c r="B13" s="586"/>
      <c r="C13" s="583"/>
      <c r="D13" s="584"/>
      <c r="E13" s="584"/>
      <c r="F13" s="586"/>
      <c r="G13" s="541" t="s">
        <v>443</v>
      </c>
      <c r="H13" s="442" t="s">
        <v>308</v>
      </c>
      <c r="I13" s="583"/>
      <c r="J13" s="606"/>
      <c r="K13" s="606"/>
      <c r="L13" s="606"/>
      <c r="M13" s="583"/>
      <c r="N13" s="586"/>
      <c r="O13" s="587"/>
      <c r="P13" s="586"/>
    </row>
    <row r="14" spans="1:17" s="277" customFormat="1" ht="15" customHeight="1" x14ac:dyDescent="0.2">
      <c r="A14" s="584"/>
      <c r="B14" s="587"/>
      <c r="C14" s="584"/>
      <c r="D14" s="560">
        <v>83.75</v>
      </c>
      <c r="E14" s="279">
        <f>'ENCARGOS SOCIAIS-Estimativa TRE'!B68/100</f>
        <v>0.77361199999999986</v>
      </c>
      <c r="F14" s="587"/>
      <c r="G14" s="529">
        <f>ROUND((((8*400)+(4*360))/12),2)</f>
        <v>386.67</v>
      </c>
      <c r="H14" s="327">
        <v>0.2</v>
      </c>
      <c r="I14" s="584"/>
      <c r="J14" s="528">
        <v>60</v>
      </c>
      <c r="K14" s="528">
        <v>20</v>
      </c>
      <c r="L14" s="528">
        <v>20</v>
      </c>
      <c r="M14" s="584"/>
      <c r="N14" s="587"/>
      <c r="O14" s="280">
        <f>'CITL - Estimativa TRE'!B18</f>
        <v>0.30445795339412363</v>
      </c>
      <c r="P14" s="587"/>
    </row>
    <row r="15" spans="1:17" s="277" customFormat="1" ht="30" customHeight="1" x14ac:dyDescent="0.2">
      <c r="A15" s="242">
        <v>1</v>
      </c>
      <c r="B15" s="285" t="s">
        <v>419</v>
      </c>
      <c r="C15" s="570">
        <f>1210/44*20</f>
        <v>550</v>
      </c>
      <c r="D15" s="571">
        <f>ROUND((IF(C15&gt;0,($D$14/44)*20,0)),2)</f>
        <v>38.07</v>
      </c>
      <c r="E15" s="572">
        <f>ROUND(IF(C15&lt;&gt;0,(C15+D15)*$E$14,0),2)</f>
        <v>454.94</v>
      </c>
      <c r="F15" s="572">
        <f>SUM(C15:E15)</f>
        <v>1043.01</v>
      </c>
      <c r="G15" s="589">
        <f>ROUND((IF((C15&gt;0),$G$14-($G$14*$H$14),0)),2)</f>
        <v>309.33999999999997</v>
      </c>
      <c r="H15" s="590"/>
      <c r="I15" s="573">
        <f>'V.T. - Estimativa TRE'!$E$46</f>
        <v>32.770000000000003</v>
      </c>
      <c r="J15" s="527">
        <f>IF(C15&gt;0,$J$14,0)</f>
        <v>60</v>
      </c>
      <c r="K15" s="527">
        <f>IF(C15&gt;0,$K$14,0)</f>
        <v>20</v>
      </c>
      <c r="L15" s="527">
        <f>IF(C15&gt;0,$L$14,0)</f>
        <v>20</v>
      </c>
      <c r="M15" s="527">
        <f>'INSUMOS Posto 20 hrs'!$F$80</f>
        <v>756.55490000000032</v>
      </c>
      <c r="N15" s="574">
        <f>SUM(G15:M15)</f>
        <v>1198.6649000000002</v>
      </c>
      <c r="O15" s="574">
        <f>ROUND(((F15+N15)*$O$14),2)</f>
        <v>682.5</v>
      </c>
      <c r="P15" s="497">
        <f>ROUND(F15+N15+O15,2)</f>
        <v>2924.17</v>
      </c>
    </row>
    <row r="16" spans="1:17" s="277" customFormat="1" ht="30" customHeight="1" x14ac:dyDescent="0.2">
      <c r="A16" s="247"/>
      <c r="B16" s="248"/>
      <c r="C16" s="373"/>
      <c r="D16" s="372"/>
      <c r="E16" s="302"/>
      <c r="F16" s="302"/>
      <c r="G16" s="243"/>
      <c r="H16" s="243"/>
      <c r="I16" s="302"/>
      <c r="J16" s="270"/>
      <c r="K16" s="270"/>
      <c r="L16" s="270"/>
      <c r="M16" s="270"/>
      <c r="N16" s="244"/>
      <c r="O16" s="244"/>
      <c r="P16" s="244"/>
    </row>
    <row r="17" spans="1:100" s="277" customFormat="1" ht="15" customHeight="1" x14ac:dyDescent="0.2">
      <c r="A17" s="247"/>
      <c r="B17" s="248"/>
      <c r="C17" s="373"/>
      <c r="D17" s="372"/>
      <c r="E17" s="302"/>
      <c r="F17" s="302"/>
      <c r="G17" s="243"/>
      <c r="H17" s="243"/>
      <c r="I17" s="302"/>
      <c r="J17" s="270"/>
      <c r="K17" s="270"/>
      <c r="L17" s="575" t="s">
        <v>462</v>
      </c>
      <c r="M17" s="591" t="s">
        <v>460</v>
      </c>
      <c r="N17" s="592"/>
      <c r="O17" s="592"/>
      <c r="P17" s="593"/>
    </row>
    <row r="18" spans="1:100" s="495" customFormat="1" ht="30" customHeight="1" thickBot="1" x14ac:dyDescent="0.25">
      <c r="A18" s="492" t="s">
        <v>420</v>
      </c>
      <c r="B18" s="493"/>
      <c r="C18" s="483"/>
      <c r="D18" s="483"/>
      <c r="E18" s="483"/>
      <c r="F18" s="483"/>
      <c r="G18" s="483"/>
      <c r="H18" s="482"/>
      <c r="I18" s="483"/>
      <c r="J18" s="483"/>
      <c r="K18" s="483"/>
      <c r="L18" s="483"/>
      <c r="M18" s="483"/>
      <c r="N18" s="494"/>
      <c r="O18" s="494"/>
      <c r="P18" s="494"/>
      <c r="Q18" s="496"/>
    </row>
    <row r="19" spans="1:100" s="495" customFormat="1" ht="30" customHeight="1" thickTop="1" x14ac:dyDescent="0.2">
      <c r="A19" s="507"/>
      <c r="B19" s="508"/>
      <c r="C19" s="509"/>
      <c r="D19" s="509"/>
      <c r="E19" s="509"/>
      <c r="F19" s="509"/>
      <c r="G19" s="509"/>
      <c r="H19" s="510"/>
      <c r="I19" s="509"/>
      <c r="J19" s="509"/>
      <c r="K19" s="509"/>
      <c r="L19" s="509"/>
      <c r="M19" s="509"/>
      <c r="N19" s="496"/>
      <c r="O19" s="496"/>
      <c r="P19" s="496"/>
      <c r="Q19" s="496"/>
    </row>
    <row r="20" spans="1:100" s="490" customFormat="1" ht="30" customHeight="1" x14ac:dyDescent="0.2">
      <c r="A20" s="248"/>
      <c r="B20" s="248"/>
      <c r="C20" s="484" t="s">
        <v>421</v>
      </c>
      <c r="D20" s="485" t="s">
        <v>422</v>
      </c>
      <c r="E20" s="484" t="s">
        <v>423</v>
      </c>
      <c r="F20" s="486" t="s">
        <v>424</v>
      </c>
      <c r="G20" s="569"/>
      <c r="H20" s="488"/>
      <c r="I20" s="487"/>
      <c r="J20" s="488"/>
      <c r="K20" s="488"/>
      <c r="L20" s="488"/>
      <c r="M20" s="244"/>
      <c r="N20" s="540"/>
      <c r="O20" s="244"/>
      <c r="P20" s="244"/>
      <c r="Q20" s="489"/>
    </row>
    <row r="21" spans="1:100" s="277" customFormat="1" ht="30" customHeight="1" x14ac:dyDescent="0.2">
      <c r="A21" s="242">
        <v>1</v>
      </c>
      <c r="B21" s="285" t="s">
        <v>419</v>
      </c>
      <c r="C21" s="497">
        <f>P15</f>
        <v>2924.17</v>
      </c>
      <c r="D21" s="491" t="s">
        <v>436</v>
      </c>
      <c r="E21" s="733">
        <f>C21*D21</f>
        <v>96497.61</v>
      </c>
      <c r="F21" s="491">
        <v>30</v>
      </c>
      <c r="G21" s="568"/>
      <c r="H21" s="270"/>
      <c r="I21" s="243"/>
      <c r="J21" s="559" t="s">
        <v>425</v>
      </c>
      <c r="K21" s="594">
        <f>E21*F21</f>
        <v>2894928.3</v>
      </c>
      <c r="L21" s="595"/>
      <c r="M21" s="244"/>
      <c r="N21" s="498"/>
      <c r="O21" s="244"/>
      <c r="P21" s="244"/>
      <c r="Q21" s="489"/>
    </row>
    <row r="22" spans="1:100" s="277" customFormat="1" ht="30" customHeight="1" x14ac:dyDescent="0.2">
      <c r="A22" s="247"/>
      <c r="B22" s="248"/>
      <c r="C22" s="566"/>
      <c r="D22" s="564"/>
      <c r="E22" s="564"/>
      <c r="F22" s="565"/>
      <c r="G22" s="270"/>
      <c r="H22" s="243"/>
      <c r="I22" s="559"/>
      <c r="J22" s="567"/>
      <c r="K22" s="567"/>
      <c r="L22" s="270"/>
      <c r="M22" s="244"/>
      <c r="N22" s="498"/>
      <c r="O22" s="244"/>
      <c r="P22" s="244"/>
      <c r="Q22" s="489"/>
    </row>
    <row r="23" spans="1:100" s="495" customFormat="1" ht="30" customHeight="1" thickBot="1" x14ac:dyDescent="0.25">
      <c r="A23" s="492" t="s">
        <v>426</v>
      </c>
      <c r="B23" s="493"/>
      <c r="C23" s="483"/>
      <c r="D23" s="483"/>
      <c r="E23" s="483"/>
      <c r="F23" s="483"/>
      <c r="G23" s="483"/>
      <c r="H23" s="482"/>
      <c r="I23" s="483"/>
      <c r="J23" s="483"/>
      <c r="K23" s="483"/>
      <c r="L23" s="483"/>
      <c r="M23" s="483"/>
      <c r="N23" s="494"/>
      <c r="O23" s="494"/>
      <c r="P23" s="494"/>
      <c r="Q23" s="496"/>
    </row>
    <row r="24" spans="1:100" s="495" customFormat="1" ht="30" customHeight="1" thickTop="1" x14ac:dyDescent="0.2">
      <c r="A24" s="515"/>
      <c r="B24" s="511"/>
      <c r="C24" s="512"/>
      <c r="D24" s="512"/>
      <c r="E24" s="512"/>
      <c r="F24" s="512"/>
      <c r="G24" s="512"/>
      <c r="H24" s="513"/>
      <c r="I24" s="512"/>
      <c r="J24" s="512"/>
      <c r="K24" s="512"/>
      <c r="L24" s="512"/>
      <c r="M24" s="512"/>
      <c r="N24" s="514"/>
      <c r="O24" s="514"/>
      <c r="P24" s="514"/>
      <c r="Q24" s="496"/>
    </row>
    <row r="25" spans="1:100" s="499" customFormat="1" ht="15" customHeight="1" x14ac:dyDescent="0.2">
      <c r="A25" s="588" t="s">
        <v>461</v>
      </c>
      <c r="B25" s="588"/>
      <c r="C25" s="588"/>
      <c r="D25" s="588"/>
      <c r="E25" s="588"/>
      <c r="F25" s="588"/>
      <c r="G25" s="588"/>
      <c r="H25" s="588"/>
      <c r="I25" s="588"/>
      <c r="J25" s="588"/>
      <c r="K25" s="588"/>
      <c r="L25" s="588"/>
      <c r="M25" s="588"/>
      <c r="N25" s="588"/>
      <c r="O25" s="588"/>
      <c r="P25" s="588"/>
      <c r="Q25" s="505"/>
      <c r="R25" s="505"/>
    </row>
    <row r="26" spans="1:100" s="501" customFormat="1" ht="15" customHeight="1" x14ac:dyDescent="0.2">
      <c r="A26" s="579" t="s">
        <v>314</v>
      </c>
      <c r="B26" s="579"/>
      <c r="C26" s="579"/>
      <c r="D26" s="579"/>
      <c r="E26" s="579"/>
      <c r="F26" s="579"/>
      <c r="G26" s="579"/>
      <c r="H26" s="579"/>
      <c r="I26" s="579"/>
      <c r="J26" s="579"/>
      <c r="K26" s="579"/>
      <c r="L26" s="579"/>
      <c r="M26" s="579"/>
      <c r="N26" s="579"/>
      <c r="O26" s="579"/>
      <c r="P26" s="579"/>
      <c r="Q26" s="462"/>
      <c r="R26" s="462"/>
      <c r="S26" s="500"/>
      <c r="T26" s="500"/>
      <c r="U26" s="500"/>
      <c r="V26" s="500"/>
      <c r="W26" s="500"/>
      <c r="X26" s="500"/>
      <c r="Y26" s="500"/>
      <c r="Z26" s="500"/>
      <c r="AA26" s="500"/>
      <c r="AB26" s="500"/>
      <c r="AC26" s="500"/>
      <c r="AD26" s="500"/>
      <c r="AE26" s="500"/>
      <c r="AF26" s="500"/>
      <c r="AG26" s="500"/>
      <c r="AH26" s="500"/>
      <c r="AI26" s="500"/>
      <c r="AJ26" s="500"/>
      <c r="AK26" s="500"/>
      <c r="AL26" s="500"/>
      <c r="AM26" s="500"/>
      <c r="AN26" s="500"/>
      <c r="AO26" s="500"/>
      <c r="AP26" s="500"/>
      <c r="AQ26" s="500"/>
      <c r="AR26" s="500"/>
      <c r="AS26" s="500"/>
      <c r="AT26" s="500"/>
      <c r="AU26" s="500"/>
      <c r="AV26" s="500"/>
      <c r="AW26" s="500"/>
      <c r="AX26" s="500"/>
      <c r="AY26" s="500"/>
      <c r="AZ26" s="500"/>
      <c r="BA26" s="500"/>
      <c r="BB26" s="500"/>
      <c r="BC26" s="500"/>
      <c r="BD26" s="500"/>
      <c r="BE26" s="500"/>
      <c r="BF26" s="500"/>
      <c r="BG26" s="500"/>
      <c r="BH26" s="500"/>
      <c r="BI26" s="500"/>
      <c r="BJ26" s="500"/>
      <c r="BK26" s="500"/>
      <c r="BL26" s="500"/>
      <c r="BM26" s="500"/>
      <c r="BN26" s="500"/>
      <c r="BO26" s="500"/>
      <c r="BP26" s="500"/>
      <c r="BQ26" s="500"/>
      <c r="BR26" s="500"/>
      <c r="BS26" s="500"/>
      <c r="BT26" s="500"/>
      <c r="BU26" s="500"/>
      <c r="BV26" s="500"/>
      <c r="BW26" s="500"/>
      <c r="BX26" s="500"/>
      <c r="BY26" s="500"/>
      <c r="BZ26" s="500"/>
      <c r="CA26" s="500"/>
      <c r="CB26" s="500"/>
      <c r="CC26" s="500"/>
      <c r="CD26" s="500"/>
      <c r="CE26" s="500"/>
      <c r="CF26" s="500"/>
      <c r="CG26" s="500"/>
      <c r="CH26" s="500"/>
      <c r="CI26" s="500"/>
      <c r="CJ26" s="500"/>
      <c r="CK26" s="500"/>
      <c r="CL26" s="500"/>
      <c r="CM26" s="500"/>
      <c r="CN26" s="500"/>
      <c r="CO26" s="500"/>
      <c r="CP26" s="500"/>
      <c r="CQ26" s="500"/>
      <c r="CR26" s="500"/>
      <c r="CS26" s="500"/>
      <c r="CT26" s="500"/>
      <c r="CU26" s="500"/>
      <c r="CV26" s="500"/>
    </row>
    <row r="27" spans="1:100" s="501" customFormat="1" ht="15" customHeight="1" x14ac:dyDescent="0.2">
      <c r="A27" s="579" t="s">
        <v>464</v>
      </c>
      <c r="B27" s="579"/>
      <c r="C27" s="579"/>
      <c r="D27" s="579"/>
      <c r="E27" s="579"/>
      <c r="F27" s="579"/>
      <c r="G27" s="579"/>
      <c r="H27" s="579"/>
      <c r="I27" s="579"/>
      <c r="J27" s="579"/>
      <c r="K27" s="579"/>
      <c r="L27" s="579"/>
      <c r="M27" s="579"/>
      <c r="N27" s="579"/>
      <c r="O27" s="579"/>
      <c r="P27" s="579"/>
      <c r="Q27" s="462"/>
      <c r="R27" s="462"/>
      <c r="S27" s="500"/>
      <c r="T27" s="500"/>
      <c r="U27" s="500"/>
      <c r="V27" s="500"/>
      <c r="W27" s="500"/>
      <c r="X27" s="500"/>
      <c r="Y27" s="500"/>
      <c r="Z27" s="500"/>
      <c r="AA27" s="500"/>
      <c r="AB27" s="500"/>
      <c r="AC27" s="500"/>
      <c r="AD27" s="500"/>
      <c r="AE27" s="500"/>
      <c r="AF27" s="500"/>
      <c r="AG27" s="500"/>
      <c r="AH27" s="500"/>
      <c r="AI27" s="500"/>
      <c r="AJ27" s="500"/>
      <c r="AK27" s="500"/>
      <c r="AL27" s="500"/>
      <c r="AM27" s="500"/>
      <c r="AN27" s="500"/>
      <c r="AO27" s="500"/>
      <c r="AP27" s="500"/>
      <c r="AQ27" s="500"/>
      <c r="AR27" s="500"/>
      <c r="AS27" s="500"/>
      <c r="AT27" s="500"/>
      <c r="AU27" s="500"/>
      <c r="AV27" s="500"/>
      <c r="AW27" s="500"/>
      <c r="AX27" s="500"/>
      <c r="AY27" s="500"/>
      <c r="AZ27" s="500"/>
      <c r="BA27" s="500"/>
      <c r="BB27" s="500"/>
      <c r="BC27" s="500"/>
      <c r="BD27" s="500"/>
      <c r="BE27" s="500"/>
      <c r="BF27" s="500"/>
      <c r="BG27" s="500"/>
      <c r="BH27" s="500"/>
      <c r="BI27" s="500"/>
      <c r="BJ27" s="500"/>
      <c r="BK27" s="500"/>
      <c r="BL27" s="500"/>
      <c r="BM27" s="500"/>
      <c r="BN27" s="500"/>
      <c r="BO27" s="500"/>
      <c r="BP27" s="500"/>
      <c r="BQ27" s="500"/>
      <c r="BR27" s="500"/>
      <c r="BS27" s="500"/>
      <c r="BT27" s="500"/>
      <c r="BU27" s="500"/>
      <c r="BV27" s="500"/>
      <c r="BW27" s="500"/>
      <c r="BX27" s="500"/>
      <c r="BY27" s="500"/>
      <c r="BZ27" s="500"/>
      <c r="CA27" s="500"/>
      <c r="CB27" s="500"/>
      <c r="CC27" s="500"/>
      <c r="CD27" s="500"/>
      <c r="CE27" s="500"/>
      <c r="CF27" s="500"/>
      <c r="CG27" s="500"/>
      <c r="CH27" s="500"/>
      <c r="CI27" s="500"/>
      <c r="CJ27" s="500"/>
      <c r="CK27" s="500"/>
      <c r="CL27" s="500"/>
      <c r="CM27" s="500"/>
      <c r="CN27" s="500"/>
      <c r="CO27" s="500"/>
      <c r="CP27" s="500"/>
      <c r="CQ27" s="500"/>
      <c r="CR27" s="500"/>
      <c r="CS27" s="500"/>
      <c r="CT27" s="500"/>
      <c r="CU27" s="500"/>
      <c r="CV27" s="500"/>
    </row>
    <row r="28" spans="1:100" s="501" customFormat="1" ht="15" customHeight="1" x14ac:dyDescent="0.2">
      <c r="A28" s="579" t="s">
        <v>293</v>
      </c>
      <c r="B28" s="579"/>
      <c r="C28" s="579"/>
      <c r="D28" s="579"/>
      <c r="E28" s="579"/>
      <c r="F28" s="579"/>
      <c r="G28" s="579"/>
      <c r="H28" s="579"/>
      <c r="I28" s="579"/>
      <c r="J28" s="579"/>
      <c r="K28" s="579"/>
      <c r="L28" s="579"/>
      <c r="M28" s="579"/>
      <c r="N28" s="579"/>
      <c r="O28" s="579"/>
      <c r="P28" s="579"/>
      <c r="Q28" s="462"/>
      <c r="R28" s="462"/>
      <c r="S28" s="500"/>
      <c r="T28" s="500"/>
      <c r="U28" s="500"/>
      <c r="V28" s="500"/>
      <c r="W28" s="500"/>
      <c r="X28" s="500"/>
      <c r="Y28" s="500"/>
      <c r="Z28" s="500"/>
      <c r="AA28" s="500"/>
      <c r="AB28" s="500"/>
      <c r="AC28" s="500"/>
      <c r="AD28" s="500"/>
      <c r="AE28" s="500"/>
      <c r="AF28" s="500"/>
      <c r="AG28" s="500"/>
      <c r="AH28" s="500"/>
      <c r="AI28" s="500"/>
      <c r="AJ28" s="500"/>
      <c r="AK28" s="500"/>
      <c r="AL28" s="500"/>
      <c r="AM28" s="500"/>
      <c r="AN28" s="500"/>
      <c r="AO28" s="500"/>
      <c r="AP28" s="500"/>
      <c r="AQ28" s="500"/>
      <c r="AR28" s="500"/>
      <c r="AS28" s="500"/>
      <c r="AT28" s="500"/>
      <c r="AU28" s="500"/>
      <c r="AV28" s="500"/>
      <c r="AW28" s="500"/>
      <c r="AX28" s="500"/>
      <c r="AY28" s="500"/>
      <c r="AZ28" s="500"/>
      <c r="BA28" s="500"/>
      <c r="BB28" s="500"/>
      <c r="BC28" s="500"/>
      <c r="BD28" s="500"/>
      <c r="BE28" s="500"/>
      <c r="BF28" s="500"/>
      <c r="BG28" s="500"/>
      <c r="BH28" s="500"/>
      <c r="BI28" s="500"/>
      <c r="BJ28" s="500"/>
      <c r="BK28" s="500"/>
      <c r="BL28" s="500"/>
      <c r="BM28" s="500"/>
      <c r="BN28" s="500"/>
      <c r="BO28" s="500"/>
      <c r="BP28" s="500"/>
      <c r="BQ28" s="500"/>
      <c r="BR28" s="500"/>
      <c r="BS28" s="500"/>
      <c r="BT28" s="500"/>
      <c r="BU28" s="500"/>
      <c r="BV28" s="500"/>
      <c r="BW28" s="500"/>
      <c r="BX28" s="500"/>
      <c r="BY28" s="500"/>
      <c r="BZ28" s="500"/>
      <c r="CA28" s="500"/>
      <c r="CB28" s="500"/>
      <c r="CC28" s="500"/>
      <c r="CD28" s="500"/>
      <c r="CE28" s="500"/>
      <c r="CF28" s="500"/>
      <c r="CG28" s="500"/>
      <c r="CH28" s="500"/>
      <c r="CI28" s="500"/>
      <c r="CJ28" s="500"/>
      <c r="CK28" s="500"/>
      <c r="CL28" s="500"/>
      <c r="CM28" s="500"/>
      <c r="CN28" s="500"/>
      <c r="CO28" s="500"/>
      <c r="CP28" s="500"/>
      <c r="CQ28" s="500"/>
      <c r="CR28" s="500"/>
      <c r="CS28" s="500"/>
      <c r="CT28" s="500"/>
      <c r="CU28" s="500"/>
      <c r="CV28" s="500"/>
    </row>
    <row r="29" spans="1:100" s="501" customFormat="1" ht="15" customHeight="1" x14ac:dyDescent="0.2">
      <c r="A29" s="579" t="s">
        <v>444</v>
      </c>
      <c r="B29" s="579"/>
      <c r="C29" s="579"/>
      <c r="D29" s="579"/>
      <c r="E29" s="579"/>
      <c r="F29" s="579"/>
      <c r="G29" s="579"/>
      <c r="H29" s="579"/>
      <c r="I29" s="579"/>
      <c r="J29" s="579"/>
      <c r="K29" s="579"/>
      <c r="L29" s="579"/>
      <c r="M29" s="579"/>
      <c r="N29" s="579"/>
      <c r="O29" s="579"/>
      <c r="P29" s="579"/>
      <c r="Q29" s="462"/>
      <c r="R29" s="462"/>
      <c r="S29" s="500"/>
      <c r="T29" s="500"/>
      <c r="U29" s="500"/>
      <c r="V29" s="500"/>
      <c r="W29" s="500"/>
      <c r="X29" s="500"/>
      <c r="Y29" s="500"/>
      <c r="Z29" s="500"/>
      <c r="AA29" s="500"/>
      <c r="AB29" s="500"/>
      <c r="AC29" s="500"/>
      <c r="AD29" s="500"/>
      <c r="AE29" s="500"/>
      <c r="AF29" s="500"/>
      <c r="AG29" s="500"/>
      <c r="AH29" s="500"/>
      <c r="AI29" s="500"/>
      <c r="AJ29" s="500"/>
      <c r="AK29" s="500"/>
      <c r="AL29" s="500"/>
      <c r="AM29" s="500"/>
      <c r="AN29" s="500"/>
      <c r="AO29" s="500"/>
      <c r="AP29" s="500"/>
      <c r="AQ29" s="500"/>
      <c r="AR29" s="500"/>
      <c r="AS29" s="500"/>
      <c r="AT29" s="500"/>
      <c r="AU29" s="500"/>
      <c r="AV29" s="500"/>
      <c r="AW29" s="500"/>
      <c r="AX29" s="500"/>
      <c r="AY29" s="500"/>
      <c r="AZ29" s="500"/>
      <c r="BA29" s="500"/>
      <c r="BB29" s="500"/>
      <c r="BC29" s="500"/>
      <c r="BD29" s="500"/>
      <c r="BE29" s="500"/>
      <c r="BF29" s="500"/>
      <c r="BG29" s="500"/>
      <c r="BH29" s="500"/>
      <c r="BI29" s="500"/>
      <c r="BJ29" s="500"/>
      <c r="BK29" s="500"/>
      <c r="BL29" s="500"/>
      <c r="BM29" s="500"/>
      <c r="BN29" s="500"/>
      <c r="BO29" s="500"/>
      <c r="BP29" s="500"/>
      <c r="BQ29" s="500"/>
      <c r="BR29" s="500"/>
      <c r="BS29" s="500"/>
      <c r="BT29" s="500"/>
      <c r="BU29" s="500"/>
      <c r="BV29" s="500"/>
      <c r="BW29" s="500"/>
      <c r="BX29" s="500"/>
      <c r="BY29" s="500"/>
      <c r="BZ29" s="500"/>
      <c r="CA29" s="500"/>
      <c r="CB29" s="500"/>
      <c r="CC29" s="500"/>
      <c r="CD29" s="500"/>
      <c r="CE29" s="500"/>
      <c r="CF29" s="500"/>
      <c r="CG29" s="500"/>
      <c r="CH29" s="500"/>
      <c r="CI29" s="500"/>
      <c r="CJ29" s="500"/>
      <c r="CK29" s="500"/>
      <c r="CL29" s="500"/>
      <c r="CM29" s="500"/>
      <c r="CN29" s="500"/>
      <c r="CO29" s="500"/>
      <c r="CP29" s="500"/>
      <c r="CQ29" s="500"/>
      <c r="CR29" s="500"/>
      <c r="CS29" s="500"/>
      <c r="CT29" s="500"/>
      <c r="CU29" s="500"/>
      <c r="CV29" s="500"/>
    </row>
    <row r="30" spans="1:100" s="501" customFormat="1" ht="15" customHeight="1" x14ac:dyDescent="0.2">
      <c r="A30" s="579" t="s">
        <v>467</v>
      </c>
      <c r="B30" s="579"/>
      <c r="C30" s="579"/>
      <c r="D30" s="579"/>
      <c r="E30" s="579"/>
      <c r="F30" s="579"/>
      <c r="G30" s="579"/>
      <c r="H30" s="579"/>
      <c r="I30" s="579"/>
      <c r="J30" s="579"/>
      <c r="K30" s="579"/>
      <c r="L30" s="579"/>
      <c r="M30" s="579"/>
      <c r="N30" s="579"/>
      <c r="O30" s="579"/>
      <c r="P30" s="579"/>
      <c r="Q30" s="462"/>
      <c r="R30" s="462"/>
      <c r="S30" s="500"/>
      <c r="T30" s="500"/>
      <c r="U30" s="500"/>
      <c r="V30" s="500"/>
      <c r="W30" s="500"/>
      <c r="X30" s="500"/>
      <c r="Y30" s="500"/>
      <c r="Z30" s="500"/>
      <c r="AA30" s="500"/>
      <c r="AB30" s="500"/>
      <c r="AC30" s="500"/>
      <c r="AD30" s="500"/>
      <c r="AE30" s="500"/>
      <c r="AF30" s="500"/>
      <c r="AG30" s="500"/>
      <c r="AH30" s="500"/>
      <c r="AI30" s="500"/>
      <c r="AJ30" s="500"/>
      <c r="AK30" s="500"/>
      <c r="AL30" s="500"/>
      <c r="AM30" s="500"/>
      <c r="AN30" s="500"/>
      <c r="AO30" s="500"/>
      <c r="AP30" s="500"/>
      <c r="AQ30" s="500"/>
      <c r="AR30" s="500"/>
      <c r="AS30" s="500"/>
      <c r="AT30" s="500"/>
      <c r="AU30" s="500"/>
      <c r="AV30" s="500"/>
      <c r="AW30" s="500"/>
      <c r="AX30" s="500"/>
      <c r="AY30" s="500"/>
      <c r="AZ30" s="500"/>
      <c r="BA30" s="500"/>
      <c r="BB30" s="500"/>
      <c r="BC30" s="500"/>
      <c r="BD30" s="500"/>
      <c r="BE30" s="500"/>
      <c r="BF30" s="500"/>
      <c r="BG30" s="500"/>
      <c r="BH30" s="500"/>
      <c r="BI30" s="500"/>
      <c r="BJ30" s="500"/>
      <c r="BK30" s="500"/>
      <c r="BL30" s="500"/>
      <c r="BM30" s="500"/>
      <c r="BN30" s="500"/>
      <c r="BO30" s="500"/>
      <c r="BP30" s="500"/>
      <c r="BQ30" s="500"/>
      <c r="BR30" s="500"/>
      <c r="BS30" s="500"/>
      <c r="BT30" s="500"/>
      <c r="BU30" s="500"/>
      <c r="BV30" s="500"/>
      <c r="BW30" s="500"/>
      <c r="BX30" s="500"/>
      <c r="BY30" s="500"/>
      <c r="BZ30" s="500"/>
      <c r="CA30" s="500"/>
      <c r="CB30" s="500"/>
      <c r="CC30" s="500"/>
      <c r="CD30" s="500"/>
      <c r="CE30" s="500"/>
      <c r="CF30" s="500"/>
      <c r="CG30" s="500"/>
      <c r="CH30" s="500"/>
      <c r="CI30" s="500"/>
      <c r="CJ30" s="500"/>
      <c r="CK30" s="500"/>
      <c r="CL30" s="500"/>
      <c r="CM30" s="500"/>
      <c r="CN30" s="500"/>
      <c r="CO30" s="500"/>
      <c r="CP30" s="500"/>
      <c r="CQ30" s="500"/>
      <c r="CR30" s="500"/>
      <c r="CS30" s="500"/>
      <c r="CT30" s="500"/>
      <c r="CU30" s="500"/>
      <c r="CV30" s="500"/>
    </row>
    <row r="31" spans="1:100" s="501" customFormat="1" ht="15" customHeight="1" x14ac:dyDescent="0.2">
      <c r="A31" s="579" t="s">
        <v>459</v>
      </c>
      <c r="B31" s="579"/>
      <c r="C31" s="579"/>
      <c r="D31" s="579"/>
      <c r="E31" s="579"/>
      <c r="F31" s="579"/>
      <c r="G31" s="579"/>
      <c r="H31" s="579"/>
      <c r="I31" s="579"/>
      <c r="J31" s="579"/>
      <c r="K31" s="579"/>
      <c r="L31" s="579"/>
      <c r="M31" s="579"/>
      <c r="N31" s="579"/>
      <c r="O31" s="579"/>
      <c r="P31" s="579"/>
      <c r="Q31" s="462"/>
      <c r="R31" s="462"/>
      <c r="S31" s="500"/>
      <c r="T31" s="500"/>
      <c r="U31" s="500"/>
      <c r="V31" s="500"/>
      <c r="W31" s="500"/>
      <c r="X31" s="500"/>
      <c r="Y31" s="500"/>
      <c r="Z31" s="500"/>
      <c r="AA31" s="500"/>
      <c r="AB31" s="500"/>
      <c r="AC31" s="500"/>
      <c r="AD31" s="500"/>
      <c r="AE31" s="500"/>
      <c r="AF31" s="500"/>
      <c r="AG31" s="500"/>
      <c r="AH31" s="500"/>
      <c r="AI31" s="500"/>
      <c r="AJ31" s="500"/>
      <c r="AK31" s="500"/>
      <c r="AL31" s="500"/>
      <c r="AM31" s="500"/>
      <c r="AN31" s="500"/>
      <c r="AO31" s="500"/>
      <c r="AP31" s="500"/>
      <c r="AQ31" s="500"/>
      <c r="AR31" s="500"/>
      <c r="AS31" s="500"/>
      <c r="AT31" s="500"/>
      <c r="AU31" s="500"/>
      <c r="AV31" s="500"/>
      <c r="AW31" s="500"/>
      <c r="AX31" s="500"/>
      <c r="AY31" s="500"/>
      <c r="AZ31" s="500"/>
      <c r="BA31" s="500"/>
      <c r="BB31" s="500"/>
      <c r="BC31" s="500"/>
      <c r="BD31" s="500"/>
      <c r="BE31" s="500"/>
      <c r="BF31" s="500"/>
      <c r="BG31" s="500"/>
      <c r="BH31" s="500"/>
      <c r="BI31" s="500"/>
      <c r="BJ31" s="500"/>
      <c r="BK31" s="500"/>
      <c r="BL31" s="500"/>
      <c r="BM31" s="500"/>
      <c r="BN31" s="500"/>
      <c r="BO31" s="500"/>
      <c r="BP31" s="500"/>
      <c r="BQ31" s="500"/>
      <c r="BR31" s="500"/>
      <c r="BS31" s="500"/>
      <c r="BT31" s="500"/>
      <c r="BU31" s="500"/>
      <c r="BV31" s="500"/>
      <c r="BW31" s="500"/>
      <c r="BX31" s="500"/>
      <c r="BY31" s="500"/>
      <c r="BZ31" s="500"/>
      <c r="CA31" s="500"/>
      <c r="CB31" s="500"/>
      <c r="CC31" s="500"/>
      <c r="CD31" s="500"/>
      <c r="CE31" s="500"/>
      <c r="CF31" s="500"/>
      <c r="CG31" s="500"/>
      <c r="CH31" s="500"/>
      <c r="CI31" s="500"/>
      <c r="CJ31" s="500"/>
      <c r="CK31" s="500"/>
      <c r="CL31" s="500"/>
      <c r="CM31" s="500"/>
      <c r="CN31" s="500"/>
      <c r="CO31" s="500"/>
      <c r="CP31" s="500"/>
      <c r="CQ31" s="500"/>
      <c r="CR31" s="500"/>
      <c r="CS31" s="500"/>
      <c r="CT31" s="500"/>
      <c r="CU31" s="500"/>
      <c r="CV31" s="500"/>
    </row>
    <row r="32" spans="1:100" s="501" customFormat="1" ht="15" customHeight="1" x14ac:dyDescent="0.2">
      <c r="A32" s="579" t="s">
        <v>277</v>
      </c>
      <c r="B32" s="579"/>
      <c r="C32" s="579"/>
      <c r="D32" s="579"/>
      <c r="E32" s="579"/>
      <c r="F32" s="579"/>
      <c r="G32" s="579"/>
      <c r="H32" s="579"/>
      <c r="I32" s="579"/>
      <c r="J32" s="579"/>
      <c r="K32" s="579"/>
      <c r="L32" s="579"/>
      <c r="M32" s="579"/>
      <c r="N32" s="579"/>
      <c r="O32" s="579"/>
      <c r="P32" s="579"/>
      <c r="Q32" s="462"/>
      <c r="R32" s="462"/>
      <c r="S32" s="500"/>
      <c r="T32" s="500"/>
      <c r="U32" s="500"/>
      <c r="V32" s="500"/>
      <c r="W32" s="500"/>
      <c r="X32" s="500"/>
      <c r="Y32" s="500"/>
      <c r="Z32" s="500"/>
      <c r="AA32" s="500"/>
      <c r="AB32" s="500"/>
      <c r="AC32" s="500"/>
      <c r="AD32" s="500"/>
      <c r="AE32" s="500"/>
      <c r="AF32" s="500"/>
      <c r="AG32" s="500"/>
      <c r="AH32" s="500"/>
      <c r="AI32" s="500"/>
      <c r="AJ32" s="500"/>
      <c r="AK32" s="500"/>
      <c r="AL32" s="500"/>
      <c r="AM32" s="500"/>
      <c r="AN32" s="500"/>
      <c r="AO32" s="500"/>
      <c r="AP32" s="500"/>
      <c r="AQ32" s="500"/>
      <c r="AR32" s="500"/>
      <c r="AS32" s="500"/>
      <c r="AT32" s="500"/>
      <c r="AU32" s="500"/>
      <c r="AV32" s="500"/>
      <c r="AW32" s="500"/>
      <c r="AX32" s="500"/>
      <c r="AY32" s="500"/>
      <c r="AZ32" s="500"/>
      <c r="BA32" s="500"/>
      <c r="BB32" s="500"/>
      <c r="BC32" s="500"/>
      <c r="BD32" s="500"/>
      <c r="BE32" s="500"/>
      <c r="BF32" s="500"/>
      <c r="BG32" s="500"/>
      <c r="BH32" s="500"/>
      <c r="BI32" s="500"/>
      <c r="BJ32" s="500"/>
      <c r="BK32" s="500"/>
      <c r="BL32" s="500"/>
      <c r="BM32" s="500"/>
      <c r="BN32" s="500"/>
      <c r="BO32" s="500"/>
      <c r="BP32" s="500"/>
      <c r="BQ32" s="500"/>
      <c r="BR32" s="500"/>
      <c r="BS32" s="500"/>
      <c r="BT32" s="500"/>
      <c r="BU32" s="500"/>
      <c r="BV32" s="500"/>
      <c r="BW32" s="500"/>
      <c r="BX32" s="500"/>
      <c r="BY32" s="500"/>
      <c r="BZ32" s="500"/>
      <c r="CA32" s="500"/>
      <c r="CB32" s="500"/>
      <c r="CC32" s="500"/>
      <c r="CD32" s="500"/>
      <c r="CE32" s="500"/>
      <c r="CF32" s="500"/>
      <c r="CG32" s="500"/>
      <c r="CH32" s="500"/>
      <c r="CI32" s="500"/>
      <c r="CJ32" s="500"/>
      <c r="CK32" s="500"/>
      <c r="CL32" s="500"/>
      <c r="CM32" s="500"/>
      <c r="CN32" s="500"/>
      <c r="CO32" s="500"/>
      <c r="CP32" s="500"/>
      <c r="CQ32" s="500"/>
      <c r="CR32" s="500"/>
      <c r="CS32" s="500"/>
      <c r="CT32" s="500"/>
      <c r="CU32" s="500"/>
      <c r="CV32" s="500"/>
    </row>
    <row r="33" spans="1:100" s="501" customFormat="1" ht="15" customHeight="1" x14ac:dyDescent="0.2">
      <c r="A33" s="579" t="s">
        <v>294</v>
      </c>
      <c r="B33" s="579"/>
      <c r="C33" s="579"/>
      <c r="D33" s="579"/>
      <c r="E33" s="579"/>
      <c r="F33" s="579"/>
      <c r="G33" s="579"/>
      <c r="H33" s="579"/>
      <c r="I33" s="579"/>
      <c r="J33" s="579"/>
      <c r="K33" s="579"/>
      <c r="L33" s="579"/>
      <c r="M33" s="579"/>
      <c r="N33" s="579"/>
      <c r="O33" s="579"/>
      <c r="P33" s="579"/>
      <c r="Q33" s="462"/>
      <c r="R33" s="462"/>
      <c r="S33" s="500"/>
      <c r="T33" s="500"/>
      <c r="U33" s="500"/>
      <c r="V33" s="500"/>
      <c r="W33" s="500"/>
      <c r="X33" s="500"/>
      <c r="Y33" s="500"/>
      <c r="Z33" s="500"/>
      <c r="AA33" s="500"/>
      <c r="AB33" s="500"/>
      <c r="AC33" s="500"/>
      <c r="AD33" s="500"/>
      <c r="AE33" s="500"/>
      <c r="AF33" s="500"/>
      <c r="AG33" s="500"/>
      <c r="AH33" s="500"/>
      <c r="AI33" s="500"/>
      <c r="AJ33" s="500"/>
      <c r="AK33" s="500"/>
      <c r="AL33" s="500"/>
      <c r="AM33" s="500"/>
      <c r="AN33" s="500"/>
      <c r="AO33" s="500"/>
      <c r="AP33" s="500"/>
      <c r="AQ33" s="500"/>
      <c r="AR33" s="500"/>
      <c r="AS33" s="500"/>
      <c r="AT33" s="500"/>
      <c r="AU33" s="500"/>
      <c r="AV33" s="500"/>
      <c r="AW33" s="500"/>
      <c r="AX33" s="500"/>
      <c r="AY33" s="500"/>
      <c r="AZ33" s="500"/>
      <c r="BA33" s="500"/>
      <c r="BB33" s="500"/>
      <c r="BC33" s="500"/>
      <c r="BD33" s="500"/>
      <c r="BE33" s="500"/>
      <c r="BF33" s="500"/>
      <c r="BG33" s="500"/>
      <c r="BH33" s="500"/>
      <c r="BI33" s="500"/>
      <c r="BJ33" s="500"/>
      <c r="BK33" s="500"/>
      <c r="BL33" s="500"/>
      <c r="BM33" s="500"/>
      <c r="BN33" s="500"/>
      <c r="BO33" s="500"/>
      <c r="BP33" s="500"/>
      <c r="BQ33" s="500"/>
      <c r="BR33" s="500"/>
      <c r="BS33" s="500"/>
      <c r="BT33" s="500"/>
      <c r="BU33" s="500"/>
      <c r="BV33" s="500"/>
      <c r="BW33" s="500"/>
      <c r="BX33" s="500"/>
      <c r="BY33" s="500"/>
      <c r="BZ33" s="500"/>
      <c r="CA33" s="500"/>
      <c r="CB33" s="500"/>
      <c r="CC33" s="500"/>
      <c r="CD33" s="500"/>
      <c r="CE33" s="500"/>
      <c r="CF33" s="500"/>
      <c r="CG33" s="500"/>
      <c r="CH33" s="500"/>
      <c r="CI33" s="500"/>
      <c r="CJ33" s="500"/>
      <c r="CK33" s="500"/>
      <c r="CL33" s="500"/>
      <c r="CM33" s="500"/>
      <c r="CN33" s="500"/>
      <c r="CO33" s="500"/>
      <c r="CP33" s="500"/>
      <c r="CQ33" s="500"/>
      <c r="CR33" s="500"/>
      <c r="CS33" s="500"/>
      <c r="CT33" s="500"/>
      <c r="CU33" s="500"/>
      <c r="CV33" s="500"/>
    </row>
    <row r="34" spans="1:100" s="501" customFormat="1" ht="15" customHeight="1" x14ac:dyDescent="0.2">
      <c r="A34" s="579" t="s">
        <v>295</v>
      </c>
      <c r="B34" s="579"/>
      <c r="C34" s="579"/>
      <c r="D34" s="579"/>
      <c r="E34" s="579"/>
      <c r="F34" s="579"/>
      <c r="G34" s="579"/>
      <c r="H34" s="579"/>
      <c r="I34" s="579"/>
      <c r="J34" s="579"/>
      <c r="K34" s="579"/>
      <c r="L34" s="579"/>
      <c r="M34" s="579"/>
      <c r="N34" s="579"/>
      <c r="O34" s="579"/>
      <c r="P34" s="579"/>
      <c r="Q34" s="462"/>
      <c r="R34" s="462"/>
      <c r="S34" s="500"/>
      <c r="T34" s="500"/>
      <c r="U34" s="500"/>
      <c r="V34" s="500"/>
      <c r="W34" s="500"/>
      <c r="X34" s="500"/>
      <c r="Y34" s="500"/>
      <c r="Z34" s="500"/>
      <c r="AA34" s="500"/>
      <c r="AB34" s="500"/>
      <c r="AC34" s="500"/>
      <c r="AD34" s="500"/>
      <c r="AE34" s="500"/>
      <c r="AF34" s="500"/>
      <c r="AG34" s="500"/>
      <c r="AH34" s="500"/>
      <c r="AI34" s="500"/>
      <c r="AJ34" s="500"/>
      <c r="AK34" s="500"/>
      <c r="AL34" s="500"/>
      <c r="AM34" s="500"/>
      <c r="AN34" s="500"/>
      <c r="AO34" s="500"/>
      <c r="AP34" s="500"/>
      <c r="AQ34" s="500"/>
      <c r="AR34" s="500"/>
      <c r="AS34" s="500"/>
      <c r="AT34" s="500"/>
      <c r="AU34" s="500"/>
      <c r="AV34" s="500"/>
      <c r="AW34" s="500"/>
      <c r="AX34" s="500"/>
      <c r="AY34" s="500"/>
      <c r="AZ34" s="500"/>
      <c r="BA34" s="500"/>
      <c r="BB34" s="500"/>
      <c r="BC34" s="500"/>
      <c r="BD34" s="500"/>
      <c r="BE34" s="500"/>
      <c r="BF34" s="500"/>
      <c r="BG34" s="500"/>
      <c r="BH34" s="500"/>
      <c r="BI34" s="500"/>
      <c r="BJ34" s="500"/>
      <c r="BK34" s="500"/>
      <c r="BL34" s="500"/>
      <c r="BM34" s="500"/>
      <c r="BN34" s="500"/>
      <c r="BO34" s="500"/>
      <c r="BP34" s="500"/>
      <c r="BQ34" s="500"/>
      <c r="BR34" s="500"/>
      <c r="BS34" s="500"/>
      <c r="BT34" s="500"/>
      <c r="BU34" s="500"/>
      <c r="BV34" s="500"/>
      <c r="BW34" s="500"/>
      <c r="BX34" s="500"/>
      <c r="BY34" s="500"/>
      <c r="BZ34" s="500"/>
      <c r="CA34" s="500"/>
      <c r="CB34" s="500"/>
      <c r="CC34" s="500"/>
      <c r="CD34" s="500"/>
      <c r="CE34" s="500"/>
      <c r="CF34" s="500"/>
      <c r="CG34" s="500"/>
      <c r="CH34" s="500"/>
      <c r="CI34" s="500"/>
      <c r="CJ34" s="500"/>
      <c r="CK34" s="500"/>
      <c r="CL34" s="500"/>
      <c r="CM34" s="500"/>
      <c r="CN34" s="500"/>
      <c r="CO34" s="500"/>
      <c r="CP34" s="500"/>
      <c r="CQ34" s="500"/>
      <c r="CR34" s="500"/>
      <c r="CS34" s="500"/>
      <c r="CT34" s="500"/>
      <c r="CU34" s="500"/>
      <c r="CV34" s="500"/>
    </row>
    <row r="35" spans="1:100" s="501" customFormat="1" ht="15" customHeight="1" x14ac:dyDescent="0.2">
      <c r="A35" s="579" t="s">
        <v>296</v>
      </c>
      <c r="B35" s="579"/>
      <c r="C35" s="579"/>
      <c r="D35" s="579"/>
      <c r="E35" s="579"/>
      <c r="F35" s="579"/>
      <c r="G35" s="579"/>
      <c r="H35" s="579"/>
      <c r="I35" s="579"/>
      <c r="J35" s="579"/>
      <c r="K35" s="579"/>
      <c r="L35" s="579"/>
      <c r="M35" s="579"/>
      <c r="N35" s="579"/>
      <c r="O35" s="579"/>
      <c r="P35" s="579"/>
      <c r="Q35" s="462"/>
      <c r="R35" s="462"/>
      <c r="S35" s="500"/>
      <c r="T35" s="500"/>
      <c r="U35" s="500"/>
      <c r="V35" s="500"/>
      <c r="W35" s="500"/>
      <c r="X35" s="500"/>
      <c r="Y35" s="500"/>
      <c r="Z35" s="500"/>
      <c r="AA35" s="500"/>
      <c r="AB35" s="500"/>
      <c r="AC35" s="500"/>
      <c r="AD35" s="500"/>
      <c r="AE35" s="500"/>
      <c r="AF35" s="500"/>
      <c r="AG35" s="500"/>
      <c r="AH35" s="500"/>
      <c r="AI35" s="500"/>
      <c r="AJ35" s="500"/>
      <c r="AK35" s="500"/>
      <c r="AL35" s="500"/>
      <c r="AM35" s="500"/>
      <c r="AN35" s="500"/>
      <c r="AO35" s="500"/>
      <c r="AP35" s="500"/>
      <c r="AQ35" s="500"/>
      <c r="AR35" s="500"/>
      <c r="AS35" s="500"/>
      <c r="AT35" s="500"/>
      <c r="AU35" s="500"/>
      <c r="AV35" s="500"/>
      <c r="AW35" s="500"/>
      <c r="AX35" s="500"/>
      <c r="AY35" s="500"/>
      <c r="AZ35" s="500"/>
      <c r="BA35" s="500"/>
      <c r="BB35" s="500"/>
      <c r="BC35" s="500"/>
      <c r="BD35" s="500"/>
      <c r="BE35" s="500"/>
      <c r="BF35" s="500"/>
      <c r="BG35" s="500"/>
      <c r="BH35" s="500"/>
      <c r="BI35" s="500"/>
      <c r="BJ35" s="500"/>
      <c r="BK35" s="500"/>
      <c r="BL35" s="500"/>
      <c r="BM35" s="500"/>
      <c r="BN35" s="500"/>
      <c r="BO35" s="500"/>
      <c r="BP35" s="500"/>
      <c r="BQ35" s="500"/>
      <c r="BR35" s="500"/>
      <c r="BS35" s="500"/>
      <c r="BT35" s="500"/>
      <c r="BU35" s="500"/>
      <c r="BV35" s="500"/>
      <c r="BW35" s="500"/>
      <c r="BX35" s="500"/>
      <c r="BY35" s="500"/>
      <c r="BZ35" s="500"/>
      <c r="CA35" s="500"/>
      <c r="CB35" s="500"/>
      <c r="CC35" s="500"/>
      <c r="CD35" s="500"/>
      <c r="CE35" s="500"/>
      <c r="CF35" s="500"/>
      <c r="CG35" s="500"/>
      <c r="CH35" s="500"/>
      <c r="CI35" s="500"/>
      <c r="CJ35" s="500"/>
      <c r="CK35" s="500"/>
      <c r="CL35" s="500"/>
      <c r="CM35" s="500"/>
      <c r="CN35" s="500"/>
      <c r="CO35" s="500"/>
      <c r="CP35" s="500"/>
      <c r="CQ35" s="500"/>
      <c r="CR35" s="500"/>
      <c r="CS35" s="500"/>
      <c r="CT35" s="500"/>
      <c r="CU35" s="500"/>
      <c r="CV35" s="500"/>
    </row>
    <row r="36" spans="1:100" s="501" customFormat="1" ht="15" customHeight="1" x14ac:dyDescent="0.2">
      <c r="A36" s="579" t="s">
        <v>297</v>
      </c>
      <c r="B36" s="579"/>
      <c r="C36" s="579"/>
      <c r="D36" s="579"/>
      <c r="E36" s="579"/>
      <c r="F36" s="579"/>
      <c r="G36" s="579"/>
      <c r="H36" s="579"/>
      <c r="I36" s="579"/>
      <c r="J36" s="579"/>
      <c r="K36" s="579"/>
      <c r="L36" s="579"/>
      <c r="M36" s="579"/>
      <c r="N36" s="579"/>
      <c r="O36" s="579"/>
      <c r="P36" s="579"/>
      <c r="Q36" s="462"/>
      <c r="R36" s="462"/>
      <c r="S36" s="500"/>
      <c r="T36" s="500"/>
      <c r="U36" s="500"/>
      <c r="V36" s="500"/>
      <c r="W36" s="500"/>
      <c r="X36" s="500"/>
      <c r="Y36" s="500"/>
      <c r="Z36" s="500"/>
      <c r="AA36" s="500"/>
      <c r="AB36" s="500"/>
      <c r="AC36" s="500"/>
      <c r="AD36" s="500"/>
      <c r="AE36" s="500"/>
      <c r="AF36" s="500"/>
      <c r="AG36" s="500"/>
      <c r="AH36" s="500"/>
      <c r="AI36" s="500"/>
      <c r="AJ36" s="500"/>
      <c r="AK36" s="500"/>
      <c r="AL36" s="500"/>
      <c r="AM36" s="500"/>
      <c r="AN36" s="500"/>
      <c r="AO36" s="500"/>
      <c r="AP36" s="500"/>
      <c r="AQ36" s="500"/>
      <c r="AR36" s="500"/>
      <c r="AS36" s="500"/>
      <c r="AT36" s="500"/>
      <c r="AU36" s="500"/>
      <c r="AV36" s="500"/>
      <c r="AW36" s="500"/>
      <c r="AX36" s="500"/>
      <c r="AY36" s="500"/>
      <c r="AZ36" s="500"/>
      <c r="BA36" s="500"/>
      <c r="BB36" s="500"/>
      <c r="BC36" s="500"/>
      <c r="BD36" s="500"/>
      <c r="BE36" s="500"/>
      <c r="BF36" s="500"/>
      <c r="BG36" s="500"/>
      <c r="BH36" s="500"/>
      <c r="BI36" s="500"/>
      <c r="BJ36" s="500"/>
      <c r="BK36" s="500"/>
      <c r="BL36" s="500"/>
      <c r="BM36" s="500"/>
      <c r="BN36" s="500"/>
      <c r="BO36" s="500"/>
      <c r="BP36" s="500"/>
      <c r="BQ36" s="500"/>
      <c r="BR36" s="500"/>
      <c r="BS36" s="500"/>
      <c r="BT36" s="500"/>
      <c r="BU36" s="500"/>
      <c r="BV36" s="500"/>
      <c r="BW36" s="500"/>
      <c r="BX36" s="500"/>
      <c r="BY36" s="500"/>
      <c r="BZ36" s="500"/>
      <c r="CA36" s="500"/>
      <c r="CB36" s="500"/>
      <c r="CC36" s="500"/>
      <c r="CD36" s="500"/>
      <c r="CE36" s="500"/>
      <c r="CF36" s="500"/>
      <c r="CG36" s="500"/>
      <c r="CH36" s="500"/>
      <c r="CI36" s="500"/>
      <c r="CJ36" s="500"/>
      <c r="CK36" s="500"/>
      <c r="CL36" s="500"/>
      <c r="CM36" s="500"/>
      <c r="CN36" s="500"/>
      <c r="CO36" s="500"/>
      <c r="CP36" s="500"/>
      <c r="CQ36" s="500"/>
      <c r="CR36" s="500"/>
      <c r="CS36" s="500"/>
      <c r="CT36" s="500"/>
      <c r="CU36" s="500"/>
      <c r="CV36" s="500"/>
    </row>
    <row r="37" spans="1:100" s="501" customFormat="1" ht="15" customHeight="1" x14ac:dyDescent="0.2">
      <c r="A37" s="579" t="s">
        <v>292</v>
      </c>
      <c r="B37" s="579"/>
      <c r="C37" s="579"/>
      <c r="D37" s="579"/>
      <c r="E37" s="579"/>
      <c r="F37" s="579"/>
      <c r="G37" s="579"/>
      <c r="H37" s="579"/>
      <c r="I37" s="579"/>
      <c r="J37" s="579"/>
      <c r="K37" s="579"/>
      <c r="L37" s="579"/>
      <c r="M37" s="579"/>
      <c r="N37" s="579"/>
      <c r="O37" s="579"/>
      <c r="P37" s="579"/>
      <c r="Q37" s="502"/>
      <c r="R37" s="502"/>
      <c r="S37" s="500"/>
      <c r="T37" s="500"/>
      <c r="U37" s="500"/>
      <c r="V37" s="500"/>
      <c r="W37" s="500"/>
      <c r="X37" s="500"/>
      <c r="Y37" s="500"/>
      <c r="Z37" s="500"/>
      <c r="AA37" s="500"/>
      <c r="AB37" s="500"/>
      <c r="AC37" s="500"/>
      <c r="AD37" s="500"/>
      <c r="AE37" s="500"/>
      <c r="AF37" s="500"/>
      <c r="AG37" s="500"/>
      <c r="AH37" s="500"/>
      <c r="AI37" s="500"/>
      <c r="AJ37" s="500"/>
      <c r="AK37" s="500"/>
      <c r="AL37" s="500"/>
      <c r="AM37" s="500"/>
      <c r="AN37" s="500"/>
      <c r="AO37" s="500"/>
      <c r="AP37" s="500"/>
      <c r="AQ37" s="500"/>
      <c r="AR37" s="500"/>
      <c r="AS37" s="500"/>
      <c r="AT37" s="500"/>
      <c r="AU37" s="500"/>
      <c r="AV37" s="500"/>
      <c r="AW37" s="500"/>
      <c r="AX37" s="500"/>
      <c r="AY37" s="500"/>
      <c r="AZ37" s="500"/>
      <c r="BA37" s="500"/>
      <c r="BB37" s="500"/>
      <c r="BC37" s="500"/>
      <c r="BD37" s="500"/>
      <c r="BE37" s="500"/>
      <c r="BF37" s="500"/>
      <c r="BG37" s="500"/>
      <c r="BH37" s="500"/>
      <c r="BI37" s="500"/>
      <c r="BJ37" s="500"/>
      <c r="BK37" s="500"/>
      <c r="BL37" s="500"/>
      <c r="BM37" s="500"/>
      <c r="BN37" s="500"/>
      <c r="BO37" s="500"/>
      <c r="BP37" s="500"/>
      <c r="BQ37" s="500"/>
      <c r="BR37" s="500"/>
      <c r="BS37" s="500"/>
      <c r="BT37" s="500"/>
      <c r="BU37" s="500"/>
      <c r="BV37" s="500"/>
      <c r="BW37" s="500"/>
      <c r="BX37" s="500"/>
      <c r="BY37" s="500"/>
      <c r="BZ37" s="500"/>
      <c r="CA37" s="500"/>
      <c r="CB37" s="500"/>
      <c r="CC37" s="500"/>
      <c r="CD37" s="500"/>
      <c r="CE37" s="500"/>
      <c r="CF37" s="500"/>
      <c r="CG37" s="500"/>
      <c r="CH37" s="500"/>
      <c r="CI37" s="500"/>
      <c r="CJ37" s="500"/>
      <c r="CK37" s="500"/>
      <c r="CL37" s="500"/>
      <c r="CM37" s="500"/>
      <c r="CN37" s="500"/>
      <c r="CO37" s="500"/>
      <c r="CP37" s="500"/>
      <c r="CQ37" s="500"/>
      <c r="CR37" s="500"/>
      <c r="CS37" s="500"/>
      <c r="CT37" s="500"/>
      <c r="CU37" s="500"/>
      <c r="CV37" s="500"/>
    </row>
    <row r="38" spans="1:100" s="503" customFormat="1" ht="15" customHeight="1" x14ac:dyDescent="0.2">
      <c r="A38" s="579" t="s">
        <v>286</v>
      </c>
      <c r="B38" s="579"/>
      <c r="C38" s="579"/>
      <c r="D38" s="579"/>
      <c r="E38" s="579"/>
      <c r="F38" s="579"/>
      <c r="G38" s="579"/>
      <c r="H38" s="579"/>
      <c r="I38" s="579"/>
      <c r="J38" s="579"/>
      <c r="K38" s="579"/>
      <c r="L38" s="579"/>
      <c r="M38" s="579"/>
      <c r="N38" s="579"/>
      <c r="O38" s="579"/>
      <c r="P38" s="579"/>
      <c r="S38" s="504"/>
      <c r="T38" s="504"/>
      <c r="U38" s="504"/>
      <c r="V38" s="504"/>
      <c r="W38" s="504"/>
      <c r="X38" s="504"/>
      <c r="Y38" s="504"/>
      <c r="Z38" s="504"/>
      <c r="AA38" s="504"/>
      <c r="AB38" s="504"/>
      <c r="AC38" s="504"/>
      <c r="AD38" s="504"/>
      <c r="AE38" s="504"/>
      <c r="AF38" s="504"/>
      <c r="AG38" s="504"/>
      <c r="AH38" s="504"/>
      <c r="AI38" s="504"/>
      <c r="AJ38" s="504"/>
      <c r="AK38" s="504"/>
      <c r="AL38" s="504"/>
      <c r="AM38" s="504"/>
      <c r="AN38" s="504"/>
      <c r="AO38" s="504"/>
      <c r="AP38" s="504"/>
      <c r="AQ38" s="504"/>
      <c r="AR38" s="504"/>
      <c r="AS38" s="504"/>
      <c r="AT38" s="504"/>
      <c r="AU38" s="504"/>
      <c r="AV38" s="504"/>
      <c r="AW38" s="504"/>
      <c r="AX38" s="504"/>
      <c r="AY38" s="504"/>
      <c r="AZ38" s="504"/>
      <c r="BA38" s="504"/>
      <c r="BB38" s="504"/>
      <c r="BC38" s="504"/>
      <c r="BD38" s="504"/>
      <c r="BE38" s="504"/>
      <c r="BF38" s="504"/>
      <c r="BG38" s="504"/>
      <c r="BH38" s="504"/>
      <c r="BI38" s="504"/>
      <c r="BJ38" s="504"/>
      <c r="BK38" s="504"/>
      <c r="BL38" s="504"/>
      <c r="BM38" s="504"/>
      <c r="BN38" s="504"/>
      <c r="BO38" s="504"/>
      <c r="BP38" s="504"/>
      <c r="BQ38" s="504"/>
      <c r="BR38" s="504"/>
      <c r="BS38" s="504"/>
      <c r="BT38" s="504"/>
      <c r="BU38" s="504"/>
      <c r="BV38" s="504"/>
      <c r="BW38" s="504"/>
      <c r="BX38" s="504"/>
      <c r="BY38" s="504"/>
      <c r="BZ38" s="504"/>
      <c r="CA38" s="504"/>
      <c r="CB38" s="504"/>
      <c r="CC38" s="504"/>
      <c r="CD38" s="504"/>
      <c r="CE38" s="504"/>
      <c r="CF38" s="504"/>
      <c r="CG38" s="504"/>
      <c r="CH38" s="504"/>
      <c r="CI38" s="504"/>
      <c r="CJ38" s="504"/>
      <c r="CK38" s="504"/>
      <c r="CL38" s="504"/>
      <c r="CM38" s="504"/>
      <c r="CN38" s="504"/>
      <c r="CO38" s="504"/>
      <c r="CP38" s="504"/>
      <c r="CQ38" s="504"/>
      <c r="CR38" s="504"/>
      <c r="CS38" s="504"/>
      <c r="CT38" s="504"/>
      <c r="CU38" s="504"/>
      <c r="CV38" s="504"/>
    </row>
    <row r="39" spans="1:100" s="503" customFormat="1" ht="15" customHeight="1" x14ac:dyDescent="0.2">
      <c r="A39" s="579" t="s">
        <v>470</v>
      </c>
      <c r="B39" s="579"/>
      <c r="C39" s="579"/>
      <c r="D39" s="579"/>
      <c r="E39" s="579"/>
      <c r="F39" s="579"/>
      <c r="G39" s="579"/>
      <c r="H39" s="579"/>
      <c r="I39" s="579"/>
      <c r="J39" s="579"/>
      <c r="K39" s="579"/>
      <c r="L39" s="579"/>
      <c r="M39" s="579"/>
      <c r="N39" s="579"/>
      <c r="O39" s="579"/>
      <c r="P39" s="579"/>
      <c r="S39" s="504"/>
      <c r="T39" s="504"/>
      <c r="U39" s="504"/>
      <c r="V39" s="504"/>
      <c r="W39" s="504"/>
      <c r="X39" s="504"/>
      <c r="Y39" s="504"/>
      <c r="Z39" s="504"/>
      <c r="AA39" s="504"/>
      <c r="AB39" s="504"/>
      <c r="AC39" s="504"/>
      <c r="AD39" s="504"/>
      <c r="AE39" s="504"/>
      <c r="AF39" s="504"/>
      <c r="AG39" s="504"/>
      <c r="AH39" s="504"/>
      <c r="AI39" s="504"/>
      <c r="AJ39" s="504"/>
      <c r="AK39" s="504"/>
      <c r="AL39" s="504"/>
      <c r="AM39" s="504"/>
      <c r="AN39" s="504"/>
      <c r="AO39" s="504"/>
      <c r="AP39" s="504"/>
      <c r="AQ39" s="504"/>
      <c r="AR39" s="504"/>
      <c r="AS39" s="504"/>
      <c r="AT39" s="504"/>
      <c r="AU39" s="504"/>
      <c r="AV39" s="504"/>
      <c r="AW39" s="504"/>
      <c r="AX39" s="504"/>
      <c r="AY39" s="504"/>
      <c r="AZ39" s="504"/>
      <c r="BA39" s="504"/>
      <c r="BB39" s="504"/>
      <c r="BC39" s="504"/>
      <c r="BD39" s="504"/>
      <c r="BE39" s="504"/>
      <c r="BF39" s="504"/>
      <c r="BG39" s="504"/>
      <c r="BH39" s="504"/>
      <c r="BI39" s="504"/>
      <c r="BJ39" s="504"/>
      <c r="BK39" s="504"/>
      <c r="BL39" s="504"/>
      <c r="BM39" s="504"/>
      <c r="BN39" s="504"/>
      <c r="BO39" s="504"/>
      <c r="BP39" s="504"/>
      <c r="BQ39" s="504"/>
      <c r="BR39" s="504"/>
      <c r="BS39" s="504"/>
      <c r="BT39" s="504"/>
      <c r="BU39" s="504"/>
      <c r="BV39" s="504"/>
      <c r="BW39" s="504"/>
      <c r="BX39" s="504"/>
      <c r="BY39" s="504"/>
      <c r="BZ39" s="504"/>
      <c r="CA39" s="504"/>
      <c r="CB39" s="504"/>
      <c r="CC39" s="504"/>
      <c r="CD39" s="504"/>
      <c r="CE39" s="504"/>
      <c r="CF39" s="504"/>
      <c r="CG39" s="504"/>
      <c r="CH39" s="504"/>
      <c r="CI39" s="504"/>
      <c r="CJ39" s="504"/>
      <c r="CK39" s="504"/>
      <c r="CL39" s="504"/>
      <c r="CM39" s="504"/>
      <c r="CN39" s="504"/>
      <c r="CO39" s="504"/>
      <c r="CP39" s="504"/>
      <c r="CQ39" s="504"/>
      <c r="CR39" s="504"/>
      <c r="CS39" s="504"/>
      <c r="CT39" s="504"/>
      <c r="CU39" s="504"/>
      <c r="CV39" s="504"/>
    </row>
    <row r="40" spans="1:100" s="250" customFormat="1" ht="30" customHeight="1" x14ac:dyDescent="0.2">
      <c r="A40" s="461"/>
      <c r="B40" s="461"/>
      <c r="C40" s="461"/>
      <c r="D40" s="461"/>
      <c r="E40" s="461"/>
      <c r="F40" s="461"/>
      <c r="G40" s="461"/>
      <c r="H40" s="461"/>
      <c r="I40" s="461"/>
      <c r="J40" s="461"/>
      <c r="K40" s="461"/>
      <c r="L40" s="461"/>
      <c r="M40" s="461"/>
      <c r="N40" s="461"/>
      <c r="O40" s="461"/>
      <c r="P40" s="249"/>
      <c r="S40" s="260"/>
      <c r="T40" s="260"/>
      <c r="U40" s="260"/>
      <c r="V40" s="260"/>
      <c r="W40" s="260"/>
      <c r="X40" s="260"/>
      <c r="Y40" s="260"/>
      <c r="Z40" s="260"/>
      <c r="AA40" s="260"/>
      <c r="AB40" s="260"/>
      <c r="AC40" s="260"/>
      <c r="AD40" s="260"/>
      <c r="AE40" s="260"/>
      <c r="AF40" s="260"/>
      <c r="AG40" s="260"/>
      <c r="AH40" s="260"/>
      <c r="AI40" s="260"/>
      <c r="AJ40" s="260"/>
      <c r="AK40" s="260"/>
      <c r="AL40" s="260"/>
      <c r="AM40" s="260"/>
      <c r="AN40" s="260"/>
      <c r="AO40" s="260"/>
      <c r="AP40" s="260"/>
      <c r="AQ40" s="260"/>
      <c r="AR40" s="260"/>
      <c r="AS40" s="260"/>
      <c r="AT40" s="260"/>
      <c r="AU40" s="260"/>
      <c r="AV40" s="260"/>
      <c r="AW40" s="260"/>
      <c r="AX40" s="260"/>
      <c r="AY40" s="260"/>
      <c r="AZ40" s="260"/>
      <c r="BA40" s="260"/>
      <c r="BB40" s="260"/>
      <c r="BC40" s="260"/>
      <c r="BD40" s="260"/>
      <c r="BE40" s="260"/>
      <c r="BF40" s="260"/>
      <c r="BG40" s="260"/>
      <c r="BH40" s="260"/>
      <c r="BI40" s="260"/>
      <c r="BJ40" s="260"/>
      <c r="BK40" s="260"/>
      <c r="BL40" s="260"/>
      <c r="BM40" s="260"/>
      <c r="BN40" s="260"/>
      <c r="BO40" s="260"/>
      <c r="BP40" s="260"/>
      <c r="BQ40" s="260"/>
      <c r="BR40" s="260"/>
      <c r="BS40" s="260"/>
      <c r="BT40" s="260"/>
      <c r="BU40" s="260"/>
      <c r="BV40" s="260"/>
      <c r="BW40" s="260"/>
      <c r="BX40" s="260"/>
      <c r="BY40" s="260"/>
      <c r="BZ40" s="260"/>
      <c r="CA40" s="260"/>
      <c r="CB40" s="260"/>
      <c r="CC40" s="260"/>
      <c r="CD40" s="260"/>
      <c r="CE40" s="260"/>
      <c r="CF40" s="260"/>
      <c r="CG40" s="260"/>
      <c r="CH40" s="260"/>
      <c r="CI40" s="260"/>
      <c r="CJ40" s="260"/>
      <c r="CK40" s="260"/>
      <c r="CL40" s="260"/>
      <c r="CM40" s="260"/>
      <c r="CN40" s="260"/>
      <c r="CO40" s="260"/>
      <c r="CP40" s="260"/>
      <c r="CQ40" s="260"/>
      <c r="CR40" s="260"/>
      <c r="CS40" s="260"/>
      <c r="CT40" s="260"/>
      <c r="CU40" s="260"/>
      <c r="CV40" s="260"/>
    </row>
    <row r="41" spans="1:100" s="250" customFormat="1" x14ac:dyDescent="0.2">
      <c r="A41" s="580" t="s">
        <v>148</v>
      </c>
      <c r="B41" s="581"/>
      <c r="C41" s="249"/>
      <c r="D41" s="249"/>
      <c r="E41" s="249"/>
      <c r="F41" s="249"/>
      <c r="G41" s="249"/>
      <c r="H41" s="249"/>
      <c r="I41" s="249"/>
      <c r="J41" s="249"/>
      <c r="K41" s="249"/>
      <c r="L41" s="249"/>
      <c r="M41" s="249"/>
      <c r="N41" s="249"/>
      <c r="O41" s="249"/>
      <c r="S41" s="260"/>
      <c r="T41" s="260"/>
      <c r="U41" s="260"/>
      <c r="V41" s="260"/>
      <c r="W41" s="260"/>
      <c r="X41" s="260"/>
      <c r="Y41" s="260"/>
      <c r="Z41" s="260"/>
      <c r="AA41" s="260"/>
      <c r="AB41" s="260"/>
      <c r="AC41" s="260"/>
      <c r="AD41" s="260"/>
      <c r="AE41" s="260"/>
      <c r="AF41" s="260"/>
      <c r="AG41" s="260"/>
      <c r="AH41" s="260"/>
      <c r="AI41" s="260"/>
      <c r="AJ41" s="260"/>
      <c r="AK41" s="260"/>
      <c r="AL41" s="260"/>
      <c r="AM41" s="260"/>
      <c r="AN41" s="260"/>
      <c r="AO41" s="260"/>
      <c r="AP41" s="260"/>
      <c r="AQ41" s="260"/>
      <c r="AR41" s="260"/>
      <c r="AS41" s="260"/>
      <c r="AT41" s="260"/>
      <c r="AU41" s="260"/>
      <c r="AV41" s="260"/>
      <c r="AW41" s="260"/>
      <c r="AX41" s="260"/>
      <c r="AY41" s="260"/>
      <c r="AZ41" s="260"/>
      <c r="BA41" s="260"/>
      <c r="BB41" s="260"/>
      <c r="BC41" s="260"/>
      <c r="BD41" s="260"/>
      <c r="BE41" s="260"/>
      <c r="BF41" s="260"/>
      <c r="BG41" s="260"/>
      <c r="BH41" s="260"/>
      <c r="BI41" s="260"/>
      <c r="BJ41" s="260"/>
      <c r="BK41" s="260"/>
      <c r="BL41" s="260"/>
      <c r="BM41" s="260"/>
      <c r="BN41" s="260"/>
      <c r="BO41" s="260"/>
      <c r="BP41" s="260"/>
      <c r="BQ41" s="260"/>
      <c r="BR41" s="260"/>
      <c r="BS41" s="260"/>
      <c r="BT41" s="260"/>
      <c r="BU41" s="260"/>
      <c r="BV41" s="260"/>
      <c r="BW41" s="260"/>
      <c r="BX41" s="260"/>
      <c r="BY41" s="260"/>
      <c r="BZ41" s="260"/>
      <c r="CA41" s="260"/>
      <c r="CB41" s="260"/>
      <c r="CC41" s="260"/>
      <c r="CD41" s="260"/>
      <c r="CE41" s="260"/>
      <c r="CF41" s="260"/>
      <c r="CG41" s="260"/>
      <c r="CH41" s="260"/>
      <c r="CI41" s="260"/>
      <c r="CJ41" s="260"/>
      <c r="CK41" s="260"/>
      <c r="CL41" s="260"/>
      <c r="CM41" s="260"/>
      <c r="CN41" s="260"/>
      <c r="CO41" s="260"/>
      <c r="CP41" s="260"/>
      <c r="CQ41" s="260"/>
      <c r="CR41" s="260"/>
      <c r="CS41" s="260"/>
      <c r="CT41" s="260"/>
      <c r="CU41" s="260"/>
      <c r="CV41" s="260"/>
    </row>
    <row r="42" spans="1:100" s="261" customFormat="1" x14ac:dyDescent="0.2">
      <c r="A42" s="249"/>
      <c r="B42" s="260"/>
      <c r="C42" s="260"/>
      <c r="D42" s="260"/>
      <c r="E42" s="260"/>
      <c r="F42" s="260"/>
      <c r="G42" s="260"/>
      <c r="H42" s="260"/>
      <c r="I42" s="260"/>
      <c r="J42" s="260"/>
      <c r="K42" s="260"/>
      <c r="L42" s="260"/>
      <c r="M42" s="260"/>
      <c r="N42" s="260"/>
      <c r="O42" s="260"/>
      <c r="P42" s="260"/>
    </row>
    <row r="43" spans="1:100" s="261" customFormat="1" x14ac:dyDescent="0.2">
      <c r="A43" s="260"/>
      <c r="B43" s="260"/>
      <c r="C43" s="260"/>
      <c r="D43" s="260"/>
      <c r="E43" s="260"/>
      <c r="F43" s="260"/>
      <c r="G43" s="260"/>
      <c r="H43" s="260"/>
      <c r="I43" s="260"/>
      <c r="J43" s="260"/>
      <c r="K43" s="260"/>
      <c r="L43" s="260"/>
      <c r="M43" s="260"/>
      <c r="N43" s="260"/>
      <c r="O43" s="260"/>
      <c r="P43" s="260"/>
    </row>
    <row r="44" spans="1:100" s="261" customFormat="1" x14ac:dyDescent="0.2">
      <c r="A44" s="260"/>
      <c r="B44" s="260"/>
      <c r="C44" s="260"/>
      <c r="D44" s="260"/>
      <c r="E44" s="260"/>
      <c r="F44" s="260"/>
      <c r="G44" s="260"/>
      <c r="H44" s="260"/>
      <c r="I44" s="260"/>
      <c r="J44" s="260"/>
      <c r="K44" s="260"/>
      <c r="L44" s="260"/>
      <c r="M44" s="260"/>
      <c r="N44" s="260"/>
      <c r="O44" s="260"/>
      <c r="P44" s="260"/>
    </row>
    <row r="45" spans="1:100" s="261" customFormat="1" x14ac:dyDescent="0.2">
      <c r="A45" s="260"/>
      <c r="B45" s="260"/>
      <c r="C45" s="260"/>
      <c r="D45" s="260"/>
      <c r="E45" s="260"/>
      <c r="F45" s="260"/>
      <c r="G45" s="260"/>
      <c r="H45" s="260"/>
      <c r="I45" s="260"/>
      <c r="J45" s="260"/>
      <c r="K45" s="260"/>
      <c r="L45" s="260"/>
      <c r="M45" s="260"/>
      <c r="N45" s="260"/>
      <c r="O45" s="260"/>
      <c r="P45" s="260"/>
    </row>
    <row r="46" spans="1:100" s="261" customFormat="1" x14ac:dyDescent="0.2">
      <c r="A46" s="260"/>
      <c r="B46" s="260"/>
      <c r="C46" s="260"/>
      <c r="D46" s="260"/>
      <c r="E46" s="260"/>
      <c r="F46" s="260"/>
      <c r="G46" s="260"/>
      <c r="H46" s="260"/>
      <c r="I46" s="260"/>
      <c r="J46" s="260"/>
      <c r="K46" s="260"/>
      <c r="L46" s="260"/>
      <c r="M46" s="260"/>
      <c r="N46" s="260"/>
      <c r="O46" s="260"/>
      <c r="P46" s="260"/>
    </row>
    <row r="47" spans="1:100" s="261" customFormat="1" x14ac:dyDescent="0.2">
      <c r="A47" s="260"/>
      <c r="B47" s="260"/>
      <c r="C47" s="260"/>
      <c r="D47" s="260"/>
      <c r="E47" s="260"/>
      <c r="F47" s="260"/>
      <c r="G47" s="260"/>
      <c r="H47" s="260"/>
      <c r="I47" s="260"/>
      <c r="J47" s="260"/>
      <c r="K47" s="260"/>
      <c r="L47" s="260"/>
      <c r="M47" s="260"/>
      <c r="N47" s="260"/>
      <c r="O47" s="260"/>
      <c r="P47" s="260"/>
    </row>
    <row r="48" spans="1:100" s="261" customFormat="1" x14ac:dyDescent="0.2">
      <c r="A48" s="260"/>
      <c r="B48" s="260"/>
      <c r="C48" s="260"/>
      <c r="D48" s="260"/>
      <c r="E48" s="260"/>
      <c r="F48" s="260"/>
      <c r="G48" s="260"/>
      <c r="H48" s="260"/>
      <c r="I48" s="260"/>
      <c r="J48" s="260"/>
      <c r="K48" s="260"/>
      <c r="L48" s="260"/>
      <c r="M48" s="260"/>
      <c r="N48" s="260"/>
      <c r="O48" s="260"/>
      <c r="P48" s="260"/>
    </row>
    <row r="49" spans="1:16" s="261" customFormat="1" x14ac:dyDescent="0.2">
      <c r="A49" s="260"/>
      <c r="B49" s="260"/>
      <c r="C49" s="260"/>
      <c r="D49" s="260"/>
      <c r="E49" s="260"/>
      <c r="F49" s="260"/>
      <c r="G49" s="260"/>
      <c r="H49" s="260"/>
      <c r="I49" s="260"/>
      <c r="J49" s="260"/>
      <c r="K49" s="260"/>
      <c r="L49" s="260"/>
      <c r="M49" s="260"/>
      <c r="N49" s="260"/>
      <c r="O49" s="260"/>
      <c r="P49" s="260"/>
    </row>
    <row r="50" spans="1:16" s="261" customFormat="1" x14ac:dyDescent="0.2">
      <c r="A50" s="260"/>
      <c r="B50" s="260"/>
      <c r="C50" s="260"/>
      <c r="D50" s="260"/>
      <c r="E50" s="260"/>
      <c r="F50" s="260"/>
      <c r="G50" s="260"/>
      <c r="H50" s="260"/>
      <c r="I50" s="260"/>
      <c r="J50" s="260"/>
      <c r="K50" s="260"/>
      <c r="L50" s="260"/>
      <c r="M50" s="260"/>
      <c r="N50" s="260"/>
      <c r="O50" s="260"/>
      <c r="P50" s="260"/>
    </row>
    <row r="51" spans="1:16" s="261" customFormat="1" x14ac:dyDescent="0.2">
      <c r="A51" s="260"/>
      <c r="B51" s="260"/>
      <c r="C51" s="260"/>
      <c r="D51" s="260"/>
      <c r="E51" s="260"/>
      <c r="F51" s="260"/>
      <c r="G51" s="260"/>
      <c r="H51" s="260"/>
      <c r="I51" s="260"/>
      <c r="J51" s="260"/>
      <c r="K51" s="260"/>
      <c r="L51" s="260"/>
      <c r="M51" s="260"/>
      <c r="N51" s="260"/>
      <c r="O51" s="260"/>
      <c r="P51" s="260"/>
    </row>
    <row r="52" spans="1:16" s="261" customFormat="1" x14ac:dyDescent="0.2">
      <c r="A52" s="260"/>
      <c r="B52" s="260"/>
      <c r="C52" s="260"/>
      <c r="D52" s="260"/>
      <c r="E52" s="260"/>
      <c r="F52" s="260"/>
      <c r="G52" s="260"/>
      <c r="H52" s="260"/>
      <c r="I52" s="260"/>
      <c r="J52" s="260"/>
      <c r="K52" s="260"/>
      <c r="L52" s="260"/>
      <c r="M52" s="260"/>
      <c r="N52" s="260"/>
      <c r="O52" s="260"/>
      <c r="P52" s="260"/>
    </row>
    <row r="53" spans="1:16" s="261" customFormat="1" x14ac:dyDescent="0.2">
      <c r="A53" s="260"/>
      <c r="B53" s="260"/>
      <c r="C53" s="260"/>
      <c r="D53" s="260"/>
      <c r="E53" s="260"/>
      <c r="F53" s="260"/>
      <c r="G53" s="260"/>
      <c r="H53" s="260"/>
      <c r="I53" s="260"/>
      <c r="J53" s="260"/>
      <c r="K53" s="260"/>
      <c r="L53" s="260"/>
      <c r="M53" s="260"/>
      <c r="N53" s="260"/>
      <c r="O53" s="260"/>
      <c r="P53" s="260"/>
    </row>
    <row r="54" spans="1:16" s="261" customFormat="1" x14ac:dyDescent="0.2">
      <c r="A54" s="260"/>
      <c r="B54" s="260"/>
      <c r="C54" s="260"/>
      <c r="D54" s="260"/>
      <c r="E54" s="260"/>
      <c r="F54" s="260"/>
      <c r="G54" s="260"/>
      <c r="H54" s="260"/>
      <c r="I54" s="260"/>
      <c r="J54" s="260"/>
      <c r="K54" s="260"/>
      <c r="L54" s="260"/>
      <c r="M54" s="260"/>
      <c r="N54" s="260"/>
      <c r="O54" s="260"/>
      <c r="P54" s="260"/>
    </row>
    <row r="55" spans="1:16" s="261" customFormat="1" x14ac:dyDescent="0.2">
      <c r="A55" s="260"/>
      <c r="B55" s="260"/>
      <c r="C55" s="260"/>
      <c r="D55" s="260"/>
      <c r="E55" s="260"/>
      <c r="F55" s="260"/>
      <c r="G55" s="260"/>
      <c r="H55" s="260"/>
      <c r="I55" s="260"/>
      <c r="J55" s="260"/>
      <c r="K55" s="260"/>
      <c r="L55" s="260"/>
      <c r="M55" s="260"/>
      <c r="N55" s="260"/>
      <c r="O55" s="260"/>
      <c r="P55" s="260"/>
    </row>
    <row r="56" spans="1:16" s="261" customFormat="1" x14ac:dyDescent="0.2">
      <c r="A56" s="260"/>
      <c r="B56" s="260"/>
      <c r="C56" s="260"/>
      <c r="D56" s="260"/>
      <c r="E56" s="260"/>
      <c r="F56" s="260"/>
      <c r="G56" s="260"/>
      <c r="H56" s="260"/>
      <c r="I56" s="260"/>
      <c r="J56" s="260"/>
      <c r="K56" s="260"/>
      <c r="L56" s="260"/>
      <c r="M56" s="260"/>
      <c r="N56" s="260"/>
      <c r="O56" s="260"/>
      <c r="P56" s="260"/>
    </row>
    <row r="57" spans="1:16" s="261" customFormat="1" x14ac:dyDescent="0.2">
      <c r="A57" s="260"/>
      <c r="B57" s="260"/>
      <c r="C57" s="260"/>
      <c r="D57" s="260"/>
      <c r="E57" s="260"/>
      <c r="F57" s="260"/>
      <c r="G57" s="260"/>
      <c r="H57" s="260"/>
      <c r="I57" s="260"/>
      <c r="J57" s="260"/>
      <c r="K57" s="260"/>
      <c r="L57" s="260"/>
      <c r="M57" s="260"/>
      <c r="N57" s="260"/>
      <c r="O57" s="260"/>
      <c r="P57" s="260"/>
    </row>
    <row r="58" spans="1:16" s="261" customFormat="1" x14ac:dyDescent="0.2">
      <c r="A58" s="260"/>
      <c r="B58" s="260"/>
      <c r="C58" s="260"/>
      <c r="D58" s="260"/>
      <c r="E58" s="260"/>
      <c r="F58" s="260"/>
      <c r="G58" s="260"/>
      <c r="H58" s="260"/>
      <c r="I58" s="260"/>
      <c r="J58" s="260"/>
      <c r="K58" s="260"/>
      <c r="L58" s="260"/>
      <c r="M58" s="260"/>
      <c r="N58" s="260"/>
      <c r="O58" s="260"/>
      <c r="P58" s="260"/>
    </row>
    <row r="59" spans="1:16" s="261" customFormat="1" x14ac:dyDescent="0.2">
      <c r="A59" s="260"/>
      <c r="B59" s="260"/>
      <c r="C59" s="260"/>
      <c r="D59" s="260"/>
      <c r="E59" s="260"/>
      <c r="F59" s="260"/>
      <c r="G59" s="260"/>
      <c r="H59" s="260"/>
      <c r="I59" s="260"/>
      <c r="J59" s="260"/>
      <c r="K59" s="260"/>
      <c r="L59" s="260"/>
      <c r="M59" s="260"/>
      <c r="N59" s="260"/>
      <c r="O59" s="260"/>
      <c r="P59" s="260"/>
    </row>
    <row r="60" spans="1:16" s="261" customFormat="1" x14ac:dyDescent="0.2">
      <c r="A60" s="260"/>
      <c r="B60" s="260"/>
      <c r="C60" s="260"/>
      <c r="D60" s="260"/>
      <c r="E60" s="260"/>
      <c r="F60" s="260"/>
      <c r="G60" s="260"/>
      <c r="H60" s="260"/>
      <c r="I60" s="260"/>
      <c r="J60" s="260"/>
      <c r="K60" s="260"/>
      <c r="L60" s="260"/>
      <c r="M60" s="260"/>
      <c r="N60" s="260"/>
      <c r="O60" s="260"/>
      <c r="P60" s="260"/>
    </row>
    <row r="61" spans="1:16" s="261" customFormat="1" x14ac:dyDescent="0.2">
      <c r="A61" s="260"/>
      <c r="B61" s="260"/>
      <c r="C61" s="260"/>
      <c r="D61" s="260"/>
      <c r="E61" s="260"/>
      <c r="F61" s="260"/>
      <c r="G61" s="260"/>
      <c r="H61" s="260"/>
      <c r="I61" s="260"/>
      <c r="J61" s="260"/>
      <c r="K61" s="260"/>
      <c r="L61" s="260"/>
      <c r="M61" s="260"/>
      <c r="N61" s="260"/>
      <c r="O61" s="260"/>
      <c r="P61" s="260"/>
    </row>
    <row r="62" spans="1:16" s="261" customFormat="1" x14ac:dyDescent="0.2">
      <c r="A62" s="260"/>
      <c r="B62" s="260"/>
      <c r="C62" s="260"/>
      <c r="D62" s="260"/>
      <c r="E62" s="260"/>
      <c r="F62" s="260"/>
      <c r="G62" s="260"/>
      <c r="H62" s="260"/>
      <c r="I62" s="260"/>
      <c r="J62" s="260"/>
      <c r="K62" s="260"/>
      <c r="L62" s="260"/>
      <c r="M62" s="260"/>
      <c r="N62" s="260"/>
      <c r="O62" s="260"/>
      <c r="P62" s="260"/>
    </row>
    <row r="63" spans="1:16" s="261" customFormat="1" x14ac:dyDescent="0.2">
      <c r="A63" s="260"/>
      <c r="B63" s="260"/>
      <c r="C63" s="260"/>
      <c r="D63" s="260"/>
      <c r="E63" s="260"/>
      <c r="F63" s="260"/>
      <c r="G63" s="260"/>
      <c r="H63" s="260"/>
      <c r="I63" s="260"/>
      <c r="J63" s="260"/>
      <c r="K63" s="260"/>
      <c r="L63" s="260"/>
      <c r="M63" s="260"/>
      <c r="N63" s="260"/>
      <c r="O63" s="260"/>
      <c r="P63" s="260"/>
    </row>
    <row r="64" spans="1:16" s="261" customFormat="1" x14ac:dyDescent="0.2">
      <c r="A64" s="260"/>
      <c r="B64" s="260"/>
      <c r="C64" s="260"/>
      <c r="D64" s="260"/>
      <c r="E64" s="260"/>
      <c r="F64" s="260"/>
      <c r="G64" s="260"/>
      <c r="H64" s="260"/>
      <c r="I64" s="260"/>
      <c r="J64" s="260"/>
      <c r="K64" s="260"/>
      <c r="L64" s="260"/>
      <c r="M64" s="260"/>
      <c r="N64" s="260"/>
      <c r="O64" s="260"/>
      <c r="P64" s="260"/>
    </row>
    <row r="65" spans="1:16" s="261" customFormat="1" x14ac:dyDescent="0.2">
      <c r="A65" s="260"/>
      <c r="B65" s="260"/>
      <c r="C65" s="260"/>
      <c r="D65" s="260"/>
      <c r="E65" s="260"/>
      <c r="F65" s="260"/>
      <c r="G65" s="260"/>
      <c r="H65" s="260"/>
      <c r="I65" s="260"/>
      <c r="J65" s="260"/>
      <c r="K65" s="260"/>
      <c r="L65" s="260"/>
      <c r="M65" s="260"/>
      <c r="N65" s="260"/>
      <c r="O65" s="260"/>
      <c r="P65" s="260"/>
    </row>
    <row r="66" spans="1:16" s="261" customFormat="1" x14ac:dyDescent="0.2">
      <c r="A66" s="260"/>
      <c r="B66" s="260"/>
      <c r="C66" s="260"/>
      <c r="D66" s="260"/>
      <c r="E66" s="260"/>
      <c r="F66" s="260"/>
      <c r="G66" s="260"/>
      <c r="H66" s="260"/>
      <c r="I66" s="260"/>
      <c r="J66" s="260"/>
      <c r="K66" s="260"/>
      <c r="L66" s="260"/>
      <c r="M66" s="260"/>
      <c r="N66" s="260"/>
      <c r="O66" s="260"/>
      <c r="P66" s="260"/>
    </row>
    <row r="67" spans="1:16" x14ac:dyDescent="0.2">
      <c r="A67" s="260"/>
    </row>
  </sheetData>
  <sheetProtection algorithmName="SHA-512" hashValue="ECo92m+eEhVhxpPWVc6GSWQreIwbet8StGEdM5OaCznSuluJJtT+efKnOqC/+i5et9YRhB35Wk28p/cx3P1GDw==" saltValue="YGBhq0vyzVJHsP46LfHjzA==" spinCount="100000" sheet="1" objects="1" scenarios="1" selectLockedCells="1"/>
  <mergeCells count="42">
    <mergeCell ref="A10:P10"/>
    <mergeCell ref="A11:A14"/>
    <mergeCell ref="A33:P33"/>
    <mergeCell ref="A34:P34"/>
    <mergeCell ref="A35:P35"/>
    <mergeCell ref="I12:I14"/>
    <mergeCell ref="K12:K13"/>
    <mergeCell ref="L12:L13"/>
    <mergeCell ref="J12:J13"/>
    <mergeCell ref="E12:E13"/>
    <mergeCell ref="D12:D13"/>
    <mergeCell ref="M12:M14"/>
    <mergeCell ref="G11:M11"/>
    <mergeCell ref="C11:E11"/>
    <mergeCell ref="P11:P14"/>
    <mergeCell ref="B11:B14"/>
    <mergeCell ref="A1:P1"/>
    <mergeCell ref="A2:P2"/>
    <mergeCell ref="A3:P3"/>
    <mergeCell ref="A8:P8"/>
    <mergeCell ref="A9:P9"/>
    <mergeCell ref="C12:C14"/>
    <mergeCell ref="F11:F14"/>
    <mergeCell ref="A25:P25"/>
    <mergeCell ref="A26:P26"/>
    <mergeCell ref="N11:N14"/>
    <mergeCell ref="O11:O13"/>
    <mergeCell ref="G12:H12"/>
    <mergeCell ref="G15:H15"/>
    <mergeCell ref="M17:P17"/>
    <mergeCell ref="K21:L21"/>
    <mergeCell ref="A27:P27"/>
    <mergeCell ref="A41:B41"/>
    <mergeCell ref="A28:P28"/>
    <mergeCell ref="A29:P29"/>
    <mergeCell ref="A30:P30"/>
    <mergeCell ref="A31:P31"/>
    <mergeCell ref="A32:P32"/>
    <mergeCell ref="A36:P36"/>
    <mergeCell ref="A37:P37"/>
    <mergeCell ref="A38:P38"/>
    <mergeCell ref="A39:P39"/>
  </mergeCells>
  <printOptions horizontalCentered="1"/>
  <pageMargins left="0.15748031496062992" right="0.15748031496062992" top="0.6692913385826772" bottom="0.19685039370078741" header="0.19685039370078741" footer="7.874015748031496E-2"/>
  <pageSetup paperSize="9" scale="61" orientation="landscape" r:id="rId1"/>
  <headerFooter>
    <oddHeader>&amp;C&amp;G&amp;R&amp;8&amp;P</oddHeader>
    <oddFooter>&amp;L&amp;8&amp;G
&amp;"Arial,Negrito"&amp;K04+000   SGEC/COC/SECOFC</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644" t="s">
        <v>119</v>
      </c>
      <c r="B1" s="645"/>
      <c r="C1" s="645"/>
      <c r="D1" s="645"/>
      <c r="E1" s="646"/>
    </row>
    <row r="2" spans="1:7" ht="12.75" x14ac:dyDescent="0.2">
      <c r="A2" s="122" t="s">
        <v>15</v>
      </c>
      <c r="B2" s="647"/>
      <c r="C2" s="648"/>
      <c r="D2" s="648"/>
      <c r="E2" s="649"/>
    </row>
    <row r="3" spans="1:7" ht="12.75" x14ac:dyDescent="0.2">
      <c r="A3" s="123" t="s">
        <v>16</v>
      </c>
      <c r="B3" s="650"/>
      <c r="C3" s="651"/>
      <c r="D3" s="651"/>
      <c r="E3" s="652"/>
    </row>
    <row r="4" spans="1:7" x14ac:dyDescent="0.2">
      <c r="A4" s="123" t="s">
        <v>17</v>
      </c>
      <c r="B4" s="653" t="e">
        <f>#REF!</f>
        <v>#REF!</v>
      </c>
      <c r="C4" s="654"/>
      <c r="D4" s="654"/>
      <c r="E4" s="655"/>
    </row>
    <row r="5" spans="1:7" ht="12.75" x14ac:dyDescent="0.2">
      <c r="A5" s="124" t="s">
        <v>109</v>
      </c>
      <c r="B5" s="639"/>
      <c r="C5" s="640"/>
      <c r="D5" s="640"/>
      <c r="E5" s="641"/>
    </row>
    <row r="6" spans="1:7" x14ac:dyDescent="0.2">
      <c r="A6" s="6"/>
      <c r="B6" s="125"/>
      <c r="C6" s="126"/>
      <c r="D6" s="127"/>
      <c r="E6" s="127"/>
    </row>
    <row r="7" spans="1:7" x14ac:dyDescent="0.2">
      <c r="A7" s="128" t="s">
        <v>110</v>
      </c>
      <c r="B7" s="145"/>
      <c r="C7" s="145"/>
      <c r="D7" s="146"/>
      <c r="E7" s="129"/>
    </row>
    <row r="8" spans="1:7" ht="12.75" x14ac:dyDescent="0.2">
      <c r="A8" s="642" t="str">
        <f>'item 2 - he 100%'!A8:D8</f>
        <v>Tecnicos de Eleição</v>
      </c>
      <c r="B8" s="643"/>
      <c r="C8" s="643"/>
      <c r="D8" s="643"/>
      <c r="E8" s="117"/>
    </row>
    <row r="9" spans="1:7" x14ac:dyDescent="0.2">
      <c r="A9" s="4"/>
      <c r="B9" s="20"/>
      <c r="C9" s="20"/>
      <c r="D9" s="20"/>
      <c r="E9" s="20"/>
      <c r="F9" s="20"/>
      <c r="G9" s="5"/>
    </row>
    <row r="10" spans="1:7" x14ac:dyDescent="0.2">
      <c r="A10" s="43" t="s">
        <v>45</v>
      </c>
      <c r="B10" s="44">
        <f>'item 2 -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9"/>
      <c r="D124" s="10"/>
      <c r="E124" s="7"/>
    </row>
    <row r="125" spans="1:5" ht="12" customHeight="1" thickBot="1" x14ac:dyDescent="0.25">
      <c r="A125" s="108" t="s">
        <v>11</v>
      </c>
      <c r="B125" s="109"/>
      <c r="C125" s="110"/>
      <c r="D125" s="28" t="e">
        <f>D123*1.6</f>
        <v>#REF!</v>
      </c>
      <c r="E125" s="79" t="s">
        <v>27</v>
      </c>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661" t="s">
        <v>136</v>
      </c>
      <c r="B1" s="662"/>
      <c r="C1" s="662"/>
      <c r="D1" s="662"/>
      <c r="E1" s="663"/>
    </row>
    <row r="2" spans="1:7" ht="12.75" x14ac:dyDescent="0.2">
      <c r="A2" s="218" t="s">
        <v>15</v>
      </c>
      <c r="B2" s="664"/>
      <c r="C2" s="665"/>
      <c r="D2" s="665"/>
      <c r="E2" s="666"/>
    </row>
    <row r="3" spans="1:7" ht="12.75" x14ac:dyDescent="0.2">
      <c r="A3" s="219" t="s">
        <v>16</v>
      </c>
      <c r="B3" s="667"/>
      <c r="C3" s="668"/>
      <c r="D3" s="668"/>
      <c r="E3" s="669"/>
    </row>
    <row r="4" spans="1:7" x14ac:dyDescent="0.2">
      <c r="A4" s="219" t="s">
        <v>17</v>
      </c>
      <c r="B4" s="670" t="e">
        <f>#REF!</f>
        <v>#REF!</v>
      </c>
      <c r="C4" s="671"/>
      <c r="D4" s="671"/>
      <c r="E4" s="672"/>
    </row>
    <row r="5" spans="1:7" ht="12.75" x14ac:dyDescent="0.2">
      <c r="A5" s="220" t="s">
        <v>109</v>
      </c>
      <c r="B5" s="656"/>
      <c r="C5" s="657"/>
      <c r="D5" s="657"/>
      <c r="E5" s="658"/>
    </row>
    <row r="6" spans="1:7" x14ac:dyDescent="0.2">
      <c r="A6" s="49"/>
      <c r="B6" s="221"/>
      <c r="C6" s="222"/>
      <c r="D6" s="223"/>
      <c r="E6" s="223"/>
    </row>
    <row r="7" spans="1:7" x14ac:dyDescent="0.2">
      <c r="A7" s="224" t="s">
        <v>110</v>
      </c>
      <c r="B7" s="225"/>
      <c r="C7" s="225"/>
      <c r="D7" s="226"/>
      <c r="E7" s="227"/>
    </row>
    <row r="8" spans="1:7" ht="12.75" x14ac:dyDescent="0.2">
      <c r="A8" s="659" t="s">
        <v>131</v>
      </c>
      <c r="B8" s="660"/>
      <c r="C8" s="660"/>
      <c r="D8" s="660"/>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tabColor rgb="FFFFFF00"/>
  </sheetPr>
  <dimension ref="A1:Z74"/>
  <sheetViews>
    <sheetView view="pageBreakPreview" zoomScaleNormal="100" zoomScaleSheetLayoutView="100" workbookViewId="0">
      <selection activeCell="C23" sqref="C23"/>
    </sheetView>
  </sheetViews>
  <sheetFormatPr defaultRowHeight="12.75" x14ac:dyDescent="0.2"/>
  <cols>
    <col min="1" max="1" width="43.7109375" style="245" customWidth="1"/>
    <col min="2" max="2" width="9.7109375" style="255" customWidth="1"/>
    <col min="3" max="3" width="44.85546875" style="253" customWidth="1"/>
    <col min="4" max="4" width="42" style="262" customWidth="1"/>
    <col min="5" max="7" width="9.140625" style="262"/>
  </cols>
  <sheetData>
    <row r="1" spans="1:26" ht="18" x14ac:dyDescent="0.25">
      <c r="A1" s="615" t="str">
        <f>'POSTO - Estimativa TRE'!A1:P1</f>
        <v>TRIBUNAL REGIONAL ELEITORAL DO PARANÁ</v>
      </c>
      <c r="B1" s="615"/>
      <c r="C1" s="615"/>
      <c r="D1" s="615"/>
    </row>
    <row r="2" spans="1:26" x14ac:dyDescent="0.2">
      <c r="A2" s="616" t="str">
        <f>'POSTO - Estimativa TRE'!A2:P2</f>
        <v xml:space="preserve">PLANILHA DE FORMAÇÃO DE CUSTOS E PREÇOS - ESTIMATIVA TRE </v>
      </c>
      <c r="B2" s="616"/>
      <c r="C2" s="616"/>
      <c r="D2" s="616"/>
    </row>
    <row r="3" spans="1:26" x14ac:dyDescent="0.2">
      <c r="A3" s="617" t="str">
        <f>'POSTO - Estimativa TRE'!A3:P3</f>
        <v>Serviços de Limpeza e Conservação - Polo 4 - Maringá</v>
      </c>
      <c r="B3" s="617"/>
      <c r="C3" s="617"/>
      <c r="D3" s="617"/>
    </row>
    <row r="4" spans="1:26" x14ac:dyDescent="0.2">
      <c r="A4" s="328"/>
      <c r="B4" s="329"/>
      <c r="C4" s="330"/>
      <c r="D4" s="330"/>
    </row>
    <row r="5" spans="1:26" ht="12.75" customHeight="1" x14ac:dyDescent="0.2">
      <c r="A5" s="618" t="str">
        <f>'POSTO - Estimativa TRE'!A8:P8</f>
        <v>NOME DA EMPRESA</v>
      </c>
      <c r="B5" s="619"/>
      <c r="C5" s="619"/>
      <c r="D5" s="620"/>
      <c r="H5" s="246"/>
      <c r="I5" s="246"/>
      <c r="J5" s="246"/>
      <c r="K5" s="246"/>
      <c r="L5" s="246"/>
      <c r="M5" s="246"/>
      <c r="N5" s="246"/>
      <c r="O5" s="246"/>
      <c r="P5" s="246"/>
      <c r="Q5" s="246"/>
      <c r="R5" s="246"/>
      <c r="S5" s="246"/>
      <c r="T5" s="246"/>
      <c r="U5" s="246"/>
      <c r="V5" s="246"/>
      <c r="W5" s="246"/>
      <c r="X5" s="246"/>
      <c r="Y5" s="246"/>
      <c r="Z5" s="246"/>
    </row>
    <row r="6" spans="1:26" ht="12.75" customHeight="1" x14ac:dyDescent="0.2">
      <c r="A6" s="621" t="str">
        <f>'POSTO - Estimativa TRE'!A9:P9</f>
        <v>CNPJ</v>
      </c>
      <c r="B6" s="622"/>
      <c r="C6" s="622"/>
      <c r="D6" s="623"/>
      <c r="H6" s="246"/>
      <c r="I6" s="246"/>
      <c r="J6" s="246"/>
      <c r="K6" s="246"/>
      <c r="L6" s="246"/>
      <c r="M6" s="246"/>
      <c r="N6" s="246"/>
      <c r="O6" s="246"/>
      <c r="P6" s="246"/>
      <c r="Q6" s="246"/>
      <c r="R6" s="246"/>
      <c r="S6" s="246"/>
      <c r="T6" s="246"/>
      <c r="U6" s="246"/>
      <c r="V6" s="246"/>
      <c r="W6" s="246"/>
      <c r="X6" s="246"/>
      <c r="Y6" s="246"/>
      <c r="Z6" s="246"/>
    </row>
    <row r="7" spans="1:26" ht="12.75" customHeight="1" x14ac:dyDescent="0.2">
      <c r="A7" s="300"/>
      <c r="B7" s="300"/>
      <c r="C7" s="300"/>
      <c r="D7" s="300"/>
      <c r="H7" s="246"/>
      <c r="I7" s="246"/>
      <c r="J7" s="246"/>
      <c r="K7" s="246"/>
      <c r="L7" s="246"/>
      <c r="M7" s="246"/>
      <c r="N7" s="246"/>
      <c r="O7" s="246"/>
      <c r="P7" s="246"/>
      <c r="Q7" s="246"/>
      <c r="R7" s="246"/>
      <c r="S7" s="246"/>
      <c r="T7" s="246"/>
      <c r="U7" s="246"/>
      <c r="V7" s="246"/>
      <c r="W7" s="246"/>
      <c r="X7" s="246"/>
      <c r="Y7" s="246"/>
      <c r="Z7" s="246"/>
    </row>
    <row r="8" spans="1:26" ht="12.75" customHeight="1" x14ac:dyDescent="0.2">
      <c r="A8" s="624" t="s">
        <v>212</v>
      </c>
      <c r="B8" s="358"/>
      <c r="C8" s="303" t="s">
        <v>213</v>
      </c>
      <c r="D8" s="303"/>
      <c r="H8" s="246"/>
      <c r="I8" s="246"/>
      <c r="J8" s="246"/>
      <c r="K8" s="246"/>
      <c r="L8" s="246"/>
      <c r="M8" s="246"/>
      <c r="N8" s="246"/>
      <c r="O8" s="246"/>
      <c r="P8" s="246"/>
      <c r="Q8" s="246"/>
      <c r="R8" s="246"/>
      <c r="S8" s="246"/>
      <c r="T8" s="246"/>
      <c r="U8" s="246"/>
      <c r="V8" s="246"/>
      <c r="W8" s="246"/>
      <c r="X8" s="246"/>
      <c r="Y8" s="246"/>
      <c r="Z8" s="246"/>
    </row>
    <row r="9" spans="1:26" ht="12.75" customHeight="1" x14ac:dyDescent="0.2">
      <c r="A9" s="624"/>
      <c r="B9" s="358" t="s">
        <v>214</v>
      </c>
      <c r="C9" s="303" t="s">
        <v>215</v>
      </c>
      <c r="D9" s="303"/>
      <c r="H9" s="246"/>
      <c r="I9" s="246"/>
      <c r="J9" s="246"/>
      <c r="K9" s="246"/>
      <c r="L9" s="246"/>
      <c r="M9" s="246"/>
      <c r="N9" s="246"/>
      <c r="O9" s="246"/>
      <c r="P9" s="246"/>
      <c r="Q9" s="246"/>
      <c r="R9" s="246"/>
      <c r="S9" s="246"/>
      <c r="T9" s="246"/>
      <c r="U9" s="246"/>
      <c r="V9" s="246"/>
      <c r="W9" s="246"/>
      <c r="X9" s="246"/>
      <c r="Y9" s="246"/>
      <c r="Z9" s="246"/>
    </row>
    <row r="10" spans="1:26" s="269" customFormat="1" ht="13.5" thickBot="1" x14ac:dyDescent="0.25">
      <c r="A10" s="300"/>
      <c r="B10" s="300"/>
      <c r="C10" s="300"/>
      <c r="D10" s="300"/>
      <c r="E10" s="267"/>
      <c r="F10" s="267"/>
      <c r="G10" s="267"/>
      <c r="H10" s="268"/>
      <c r="I10" s="268"/>
      <c r="J10" s="268"/>
      <c r="K10" s="268"/>
      <c r="L10" s="268"/>
      <c r="M10" s="268"/>
      <c r="N10" s="268"/>
      <c r="O10" s="268"/>
      <c r="P10" s="268"/>
      <c r="Q10" s="268"/>
      <c r="R10" s="268"/>
      <c r="S10" s="268"/>
      <c r="T10" s="268"/>
      <c r="U10" s="268"/>
      <c r="V10" s="268"/>
      <c r="W10" s="268"/>
      <c r="X10" s="268"/>
      <c r="Y10" s="268"/>
      <c r="Z10" s="268"/>
    </row>
    <row r="11" spans="1:26" ht="13.5" thickBot="1" x14ac:dyDescent="0.25">
      <c r="A11" s="625" t="s">
        <v>173</v>
      </c>
      <c r="B11" s="626"/>
      <c r="C11" s="626"/>
      <c r="D11" s="627"/>
    </row>
    <row r="12" spans="1:26" x14ac:dyDescent="0.2">
      <c r="A12" s="331"/>
      <c r="B12" s="332"/>
      <c r="C12" s="330"/>
      <c r="D12" s="330"/>
    </row>
    <row r="13" spans="1:26" ht="18" thickBot="1" x14ac:dyDescent="0.35">
      <c r="A13" s="611" t="s">
        <v>216</v>
      </c>
      <c r="B13" s="611"/>
      <c r="C13" s="611"/>
      <c r="D13" s="333"/>
    </row>
    <row r="14" spans="1:26" ht="13.5" thickTop="1" x14ac:dyDescent="0.2">
      <c r="A14" s="300"/>
      <c r="B14" s="334" t="s">
        <v>20</v>
      </c>
      <c r="C14" s="334" t="s">
        <v>217</v>
      </c>
      <c r="D14" s="334" t="s">
        <v>218</v>
      </c>
    </row>
    <row r="15" spans="1:26" x14ac:dyDescent="0.2">
      <c r="A15" s="306" t="s">
        <v>2</v>
      </c>
      <c r="B15" s="359">
        <v>20</v>
      </c>
      <c r="C15" s="252" t="s">
        <v>219</v>
      </c>
      <c r="D15" s="252" t="s">
        <v>220</v>
      </c>
    </row>
    <row r="16" spans="1:26" x14ac:dyDescent="0.2">
      <c r="A16" s="306" t="s">
        <v>187</v>
      </c>
      <c r="B16" s="359">
        <v>1.5</v>
      </c>
      <c r="C16" s="252" t="s">
        <v>221</v>
      </c>
      <c r="D16" s="252" t="s">
        <v>222</v>
      </c>
    </row>
    <row r="17" spans="1:12" x14ac:dyDescent="0.2">
      <c r="A17" s="306" t="s">
        <v>3</v>
      </c>
      <c r="B17" s="359">
        <v>0.2</v>
      </c>
      <c r="C17" s="252" t="s">
        <v>223</v>
      </c>
      <c r="D17" s="252" t="s">
        <v>224</v>
      </c>
    </row>
    <row r="18" spans="1:12" x14ac:dyDescent="0.2">
      <c r="A18" s="306" t="s">
        <v>186</v>
      </c>
      <c r="B18" s="359">
        <v>1</v>
      </c>
      <c r="C18" s="252" t="s">
        <v>225</v>
      </c>
      <c r="D18" s="252" t="s">
        <v>226</v>
      </c>
    </row>
    <row r="19" spans="1:12" ht="22.5" x14ac:dyDescent="0.2">
      <c r="A19" s="306" t="s">
        <v>5</v>
      </c>
      <c r="B19" s="359">
        <v>2.5</v>
      </c>
      <c r="C19" s="252" t="s">
        <v>227</v>
      </c>
      <c r="D19" s="252" t="s">
        <v>228</v>
      </c>
    </row>
    <row r="20" spans="1:12" x14ac:dyDescent="0.2">
      <c r="A20" s="306" t="s">
        <v>7</v>
      </c>
      <c r="B20" s="359">
        <v>0.6</v>
      </c>
      <c r="C20" s="252" t="s">
        <v>229</v>
      </c>
      <c r="D20" s="252" t="s">
        <v>230</v>
      </c>
    </row>
    <row r="21" spans="1:12" ht="33.75" x14ac:dyDescent="0.2">
      <c r="A21" s="306" t="s">
        <v>185</v>
      </c>
      <c r="B21" s="359">
        <v>6</v>
      </c>
      <c r="C21" s="252" t="s">
        <v>231</v>
      </c>
      <c r="D21" s="252" t="s">
        <v>313</v>
      </c>
    </row>
    <row r="22" spans="1:12" ht="23.25" thickBot="1" x14ac:dyDescent="0.25">
      <c r="A22" s="306" t="s">
        <v>6</v>
      </c>
      <c r="B22" s="360">
        <v>8</v>
      </c>
      <c r="C22" s="252" t="s">
        <v>232</v>
      </c>
      <c r="D22" s="252" t="s">
        <v>233</v>
      </c>
    </row>
    <row r="23" spans="1:12" ht="13.5" thickBot="1" x14ac:dyDescent="0.25">
      <c r="A23" s="335" t="s">
        <v>234</v>
      </c>
      <c r="B23" s="251">
        <f>SUM(B15:B22)</f>
        <v>39.799999999999997</v>
      </c>
      <c r="C23" s="729" t="s">
        <v>20</v>
      </c>
      <c r="D23" s="336"/>
    </row>
    <row r="24" spans="1:12" x14ac:dyDescent="0.2">
      <c r="A24" s="337"/>
      <c r="B24" s="332"/>
      <c r="C24" s="336"/>
      <c r="D24" s="336"/>
    </row>
    <row r="25" spans="1:12" ht="18" thickBot="1" x14ac:dyDescent="0.35">
      <c r="A25" s="611" t="s">
        <v>235</v>
      </c>
      <c r="B25" s="611"/>
      <c r="C25" s="611"/>
      <c r="D25" s="333"/>
    </row>
    <row r="26" spans="1:12" ht="13.5" thickTop="1" x14ac:dyDescent="0.2">
      <c r="A26" s="300"/>
      <c r="B26" s="334" t="s">
        <v>20</v>
      </c>
      <c r="C26" s="334" t="s">
        <v>217</v>
      </c>
      <c r="D26" s="334" t="s">
        <v>218</v>
      </c>
    </row>
    <row r="27" spans="1:12" ht="33.75" x14ac:dyDescent="0.2">
      <c r="A27" s="306" t="s">
        <v>156</v>
      </c>
      <c r="B27" s="361">
        <v>2.78</v>
      </c>
      <c r="C27" s="252" t="s">
        <v>236</v>
      </c>
      <c r="D27" s="252" t="s">
        <v>237</v>
      </c>
    </row>
    <row r="28" spans="1:12" ht="33.75" x14ac:dyDescent="0.2">
      <c r="A28" s="306" t="s">
        <v>157</v>
      </c>
      <c r="B28" s="361">
        <v>8.33</v>
      </c>
      <c r="C28" s="252" t="s">
        <v>238</v>
      </c>
      <c r="D28" s="252" t="s">
        <v>239</v>
      </c>
    </row>
    <row r="29" spans="1:12" x14ac:dyDescent="0.2">
      <c r="A29" s="307" t="s">
        <v>53</v>
      </c>
      <c r="B29" s="295">
        <f>B27+B28</f>
        <v>11.11</v>
      </c>
      <c r="C29" s="338"/>
      <c r="D29" s="338"/>
    </row>
    <row r="30" spans="1:12" ht="13.5" thickBot="1" x14ac:dyDescent="0.25">
      <c r="A30" s="308" t="s">
        <v>174</v>
      </c>
      <c r="B30" s="339">
        <f>B29%*B23</f>
        <v>4.4217799999999992</v>
      </c>
      <c r="C30" s="304" t="s">
        <v>240</v>
      </c>
      <c r="D30" s="304" t="s">
        <v>241</v>
      </c>
      <c r="L30" s="282"/>
    </row>
    <row r="31" spans="1:12" ht="13.5" thickBot="1" x14ac:dyDescent="0.25">
      <c r="A31" s="335" t="s">
        <v>242</v>
      </c>
      <c r="B31" s="251">
        <f>B29+B30</f>
        <v>15.531779999999998</v>
      </c>
      <c r="C31" s="729" t="s">
        <v>20</v>
      </c>
      <c r="D31" s="340"/>
      <c r="L31" s="282"/>
    </row>
    <row r="32" spans="1:12" x14ac:dyDescent="0.2">
      <c r="A32" s="337"/>
      <c r="B32" s="332"/>
      <c r="C32" s="330"/>
      <c r="D32" s="330"/>
      <c r="G32" s="281"/>
      <c r="L32" s="282"/>
    </row>
    <row r="33" spans="1:12" ht="18" thickBot="1" x14ac:dyDescent="0.35">
      <c r="A33" s="611" t="s">
        <v>243</v>
      </c>
      <c r="B33" s="611"/>
      <c r="C33" s="611"/>
      <c r="D33" s="333"/>
      <c r="L33" s="282"/>
    </row>
    <row r="34" spans="1:12" ht="13.5" thickTop="1" x14ac:dyDescent="0.2">
      <c r="A34" s="300"/>
      <c r="B34" s="334" t="s">
        <v>20</v>
      </c>
      <c r="C34" s="334" t="s">
        <v>217</v>
      </c>
      <c r="D34" s="334" t="s">
        <v>218</v>
      </c>
      <c r="L34" s="283"/>
    </row>
    <row r="35" spans="1:12" ht="33.75" x14ac:dyDescent="0.2">
      <c r="A35" s="306" t="s">
        <v>168</v>
      </c>
      <c r="B35" s="359">
        <v>0.03</v>
      </c>
      <c r="C35" s="252" t="s">
        <v>244</v>
      </c>
      <c r="D35" s="252" t="s">
        <v>245</v>
      </c>
      <c r="L35" s="282"/>
    </row>
    <row r="36" spans="1:12" ht="13.5" thickBot="1" x14ac:dyDescent="0.25">
      <c r="A36" s="308" t="s">
        <v>175</v>
      </c>
      <c r="B36" s="341">
        <f>B35%*B23</f>
        <v>1.1939999999999997E-2</v>
      </c>
      <c r="C36" s="304" t="s">
        <v>246</v>
      </c>
      <c r="D36" s="304" t="s">
        <v>247</v>
      </c>
      <c r="L36" s="282"/>
    </row>
    <row r="37" spans="1:12" ht="13.5" thickBot="1" x14ac:dyDescent="0.25">
      <c r="A37" s="335" t="s">
        <v>248</v>
      </c>
      <c r="B37" s="251">
        <f>B35+B36</f>
        <v>4.1939999999999998E-2</v>
      </c>
      <c r="C37" s="729" t="s">
        <v>20</v>
      </c>
      <c r="D37" s="340"/>
    </row>
    <row r="38" spans="1:12" x14ac:dyDescent="0.2">
      <c r="A38" s="337"/>
      <c r="B38" s="332"/>
      <c r="C38" s="330"/>
      <c r="D38" s="330"/>
    </row>
    <row r="39" spans="1:12" ht="18" thickBot="1" x14ac:dyDescent="0.35">
      <c r="A39" s="443" t="s">
        <v>249</v>
      </c>
      <c r="B39" s="443"/>
      <c r="C39" s="443"/>
      <c r="D39" s="342"/>
    </row>
    <row r="40" spans="1:12" ht="13.5" thickTop="1" x14ac:dyDescent="0.2">
      <c r="A40" s="300"/>
      <c r="B40" s="334" t="s">
        <v>20</v>
      </c>
      <c r="C40" s="334" t="s">
        <v>217</v>
      </c>
      <c r="D40" s="334" t="s">
        <v>218</v>
      </c>
    </row>
    <row r="41" spans="1:12" ht="67.5" x14ac:dyDescent="0.2">
      <c r="A41" s="306" t="s">
        <v>158</v>
      </c>
      <c r="B41" s="359">
        <v>0.42</v>
      </c>
      <c r="C41" s="252" t="s">
        <v>250</v>
      </c>
      <c r="D41" s="252" t="s">
        <v>251</v>
      </c>
    </row>
    <row r="42" spans="1:12" x14ac:dyDescent="0.2">
      <c r="A42" s="309" t="s">
        <v>159</v>
      </c>
      <c r="B42" s="343">
        <f>B41*8%</f>
        <v>3.3599999999999998E-2</v>
      </c>
      <c r="C42" s="252" t="s">
        <v>252</v>
      </c>
      <c r="D42" s="344" t="s">
        <v>253</v>
      </c>
    </row>
    <row r="43" spans="1:12" x14ac:dyDescent="0.2">
      <c r="A43" s="309" t="s">
        <v>160</v>
      </c>
      <c r="B43" s="343">
        <f>B41*8%*50%</f>
        <v>1.6799999999999999E-2</v>
      </c>
      <c r="C43" s="252"/>
      <c r="D43" s="344" t="s">
        <v>254</v>
      </c>
    </row>
    <row r="44" spans="1:12" ht="45" x14ac:dyDescent="0.2">
      <c r="A44" s="306" t="s">
        <v>161</v>
      </c>
      <c r="B44" s="362">
        <v>1.94</v>
      </c>
      <c r="C44" s="252" t="s">
        <v>255</v>
      </c>
      <c r="D44" s="252" t="s">
        <v>256</v>
      </c>
    </row>
    <row r="45" spans="1:12" x14ac:dyDescent="0.2">
      <c r="A45" s="309" t="s">
        <v>176</v>
      </c>
      <c r="B45" s="343">
        <f>$B$23*B44%</f>
        <v>0.77211999999999992</v>
      </c>
      <c r="C45" s="338" t="s">
        <v>257</v>
      </c>
      <c r="D45" s="338" t="s">
        <v>258</v>
      </c>
    </row>
    <row r="46" spans="1:12" x14ac:dyDescent="0.2">
      <c r="A46" s="309" t="s">
        <v>162</v>
      </c>
      <c r="B46" s="345">
        <f>B44*8%*50%</f>
        <v>7.7600000000000002E-2</v>
      </c>
      <c r="C46" s="346"/>
      <c r="D46" s="338" t="s">
        <v>259</v>
      </c>
    </row>
    <row r="47" spans="1:12" s="269" customFormat="1" ht="79.5" thickBot="1" x14ac:dyDescent="0.25">
      <c r="A47" s="310" t="s">
        <v>163</v>
      </c>
      <c r="B47" s="363">
        <v>4.3</v>
      </c>
      <c r="C47" s="347" t="s">
        <v>260</v>
      </c>
      <c r="D47" s="347" t="s">
        <v>261</v>
      </c>
      <c r="E47" s="267"/>
      <c r="F47" s="267"/>
      <c r="G47" s="267"/>
    </row>
    <row r="48" spans="1:12" ht="13.5" thickBot="1" x14ac:dyDescent="0.25">
      <c r="A48" s="335" t="s">
        <v>262</v>
      </c>
      <c r="B48" s="251">
        <f>SUM(B41:B47)</f>
        <v>7.5601199999999995</v>
      </c>
      <c r="C48" s="729" t="s">
        <v>20</v>
      </c>
      <c r="D48" s="340"/>
    </row>
    <row r="49" spans="1:9" x14ac:dyDescent="0.2">
      <c r="A49" s="311"/>
      <c r="B49" s="332"/>
      <c r="C49" s="330"/>
      <c r="D49" s="330"/>
    </row>
    <row r="50" spans="1:9" ht="18" thickBot="1" x14ac:dyDescent="0.35">
      <c r="A50" s="611" t="s">
        <v>263</v>
      </c>
      <c r="B50" s="611"/>
      <c r="C50" s="611"/>
      <c r="D50" s="333"/>
    </row>
    <row r="51" spans="1:9" ht="13.5" thickTop="1" x14ac:dyDescent="0.2">
      <c r="A51" s="300"/>
      <c r="B51" s="334" t="s">
        <v>20</v>
      </c>
      <c r="C51" s="334" t="s">
        <v>217</v>
      </c>
      <c r="D51" s="334" t="s">
        <v>218</v>
      </c>
    </row>
    <row r="52" spans="1:9" ht="45" x14ac:dyDescent="0.2">
      <c r="A52" s="306" t="s">
        <v>164</v>
      </c>
      <c r="B52" s="359">
        <v>8.33</v>
      </c>
      <c r="C52" s="252" t="s">
        <v>264</v>
      </c>
      <c r="D52" s="252" t="s">
        <v>265</v>
      </c>
      <c r="I52" s="245"/>
    </row>
    <row r="53" spans="1:9" ht="78.75" x14ac:dyDescent="0.2">
      <c r="A53" s="306" t="s">
        <v>188</v>
      </c>
      <c r="B53" s="359">
        <v>1.66</v>
      </c>
      <c r="C53" s="252" t="s">
        <v>266</v>
      </c>
      <c r="D53" s="252" t="s">
        <v>267</v>
      </c>
    </row>
    <row r="54" spans="1:9" s="246" customFormat="1" ht="67.5" x14ac:dyDescent="0.2">
      <c r="A54" s="306" t="s">
        <v>166</v>
      </c>
      <c r="B54" s="359">
        <v>0.02</v>
      </c>
      <c r="C54" s="252" t="s">
        <v>268</v>
      </c>
      <c r="D54" s="252" t="s">
        <v>269</v>
      </c>
      <c r="E54" s="262"/>
      <c r="F54" s="262"/>
      <c r="G54" s="262"/>
    </row>
    <row r="55" spans="1:9" ht="56.25" x14ac:dyDescent="0.2">
      <c r="A55" s="306" t="s">
        <v>167</v>
      </c>
      <c r="B55" s="359">
        <v>0.28000000000000003</v>
      </c>
      <c r="C55" s="252" t="s">
        <v>270</v>
      </c>
      <c r="D55" s="252" t="s">
        <v>271</v>
      </c>
    </row>
    <row r="56" spans="1:9" ht="90" x14ac:dyDescent="0.2">
      <c r="A56" s="306" t="s">
        <v>165</v>
      </c>
      <c r="B56" s="359">
        <v>0.03</v>
      </c>
      <c r="C56" s="252" t="s">
        <v>272</v>
      </c>
      <c r="D56" s="252" t="s">
        <v>273</v>
      </c>
    </row>
    <row r="57" spans="1:9" x14ac:dyDescent="0.2">
      <c r="A57" s="312" t="s">
        <v>79</v>
      </c>
      <c r="B57" s="254">
        <f>SUM(B52:B56)</f>
        <v>10.319999999999999</v>
      </c>
      <c r="C57" s="348"/>
      <c r="D57" s="348"/>
    </row>
    <row r="58" spans="1:9" ht="23.25" thickBot="1" x14ac:dyDescent="0.25">
      <c r="A58" s="313" t="s">
        <v>177</v>
      </c>
      <c r="B58" s="349">
        <f>B57%*$B$23</f>
        <v>4.107359999999999</v>
      </c>
      <c r="C58" s="305" t="s">
        <v>274</v>
      </c>
      <c r="D58" s="305" t="s">
        <v>275</v>
      </c>
    </row>
    <row r="59" spans="1:9" ht="13.5" thickBot="1" x14ac:dyDescent="0.25">
      <c r="A59" s="335" t="s">
        <v>276</v>
      </c>
      <c r="B59" s="251">
        <f>B57+B58</f>
        <v>14.427359999999997</v>
      </c>
      <c r="C59" s="729" t="s">
        <v>20</v>
      </c>
      <c r="D59" s="340"/>
    </row>
    <row r="60" spans="1:9" ht="13.5" thickBot="1" x14ac:dyDescent="0.25">
      <c r="A60" s="311"/>
      <c r="B60" s="332"/>
      <c r="C60" s="330"/>
      <c r="D60" s="330"/>
    </row>
    <row r="61" spans="1:9" ht="13.5" thickBot="1" x14ac:dyDescent="0.25">
      <c r="A61" s="612" t="s">
        <v>183</v>
      </c>
      <c r="B61" s="613"/>
      <c r="C61" s="613"/>
      <c r="D61" s="614"/>
    </row>
    <row r="62" spans="1:9" x14ac:dyDescent="0.2">
      <c r="A62" s="300"/>
      <c r="B62" s="329"/>
      <c r="C62" s="350"/>
      <c r="D62" s="350"/>
    </row>
    <row r="63" spans="1:9" ht="13.5" thickBot="1" x14ac:dyDescent="0.25">
      <c r="A63" s="351" t="s">
        <v>178</v>
      </c>
      <c r="B63" s="352">
        <f>B23</f>
        <v>39.799999999999997</v>
      </c>
      <c r="C63" s="300"/>
      <c r="D63" s="300"/>
    </row>
    <row r="64" spans="1:9" ht="13.5" thickBot="1" x14ac:dyDescent="0.25">
      <c r="A64" s="351" t="s">
        <v>179</v>
      </c>
      <c r="B64" s="352">
        <f>B31</f>
        <v>15.531779999999998</v>
      </c>
      <c r="C64" s="300"/>
      <c r="D64" s="300"/>
    </row>
    <row r="65" spans="1:4" ht="13.5" thickBot="1" x14ac:dyDescent="0.25">
      <c r="A65" s="351" t="s">
        <v>180</v>
      </c>
      <c r="B65" s="352">
        <f>B37</f>
        <v>4.1939999999999998E-2</v>
      </c>
      <c r="C65" s="337"/>
      <c r="D65" s="337"/>
    </row>
    <row r="66" spans="1:4" ht="13.5" thickBot="1" x14ac:dyDescent="0.25">
      <c r="A66" s="351" t="s">
        <v>181</v>
      </c>
      <c r="B66" s="352">
        <f>B48</f>
        <v>7.5601199999999995</v>
      </c>
      <c r="C66" s="314"/>
      <c r="D66" s="314"/>
    </row>
    <row r="67" spans="1:4" ht="13.5" customHeight="1" thickBot="1" x14ac:dyDescent="0.25">
      <c r="A67" s="351" t="s">
        <v>182</v>
      </c>
      <c r="B67" s="352">
        <f>B59</f>
        <v>14.427359999999997</v>
      </c>
      <c r="C67" s="314"/>
      <c r="D67" s="314"/>
    </row>
    <row r="68" spans="1:4" ht="13.5" thickBot="1" x14ac:dyDescent="0.25">
      <c r="A68" s="353" t="s">
        <v>170</v>
      </c>
      <c r="B68" s="251">
        <f>SUM(B63:B67)</f>
        <v>77.361199999999982</v>
      </c>
      <c r="C68" s="354" t="s">
        <v>20</v>
      </c>
      <c r="D68" s="337"/>
    </row>
    <row r="69" spans="1:4" ht="15" x14ac:dyDescent="0.2">
      <c r="A69" s="355"/>
      <c r="B69" s="356"/>
      <c r="C69" s="356"/>
      <c r="D69" s="356"/>
    </row>
    <row r="70" spans="1:4" x14ac:dyDescent="0.2">
      <c r="A70" s="377" t="s">
        <v>148</v>
      </c>
      <c r="B70" s="329"/>
      <c r="C70" s="330"/>
      <c r="D70" s="330"/>
    </row>
    <row r="71" spans="1:4" x14ac:dyDescent="0.2">
      <c r="A71" s="263"/>
      <c r="B71" s="264"/>
      <c r="C71" s="265"/>
    </row>
    <row r="72" spans="1:4" x14ac:dyDescent="0.2">
      <c r="A72" s="263"/>
      <c r="B72" s="264"/>
      <c r="C72" s="265"/>
    </row>
    <row r="73" spans="1:4" x14ac:dyDescent="0.2">
      <c r="A73" s="263"/>
      <c r="B73" s="264"/>
      <c r="C73" s="265"/>
    </row>
    <row r="74" spans="1:4" x14ac:dyDescent="0.2">
      <c r="A74" s="263"/>
      <c r="B74" s="264"/>
      <c r="C74" s="265"/>
    </row>
  </sheetData>
  <sheetProtection algorithmName="SHA-512" hashValue="C+PEF9VG6XcC4ynPjytKugl/OSIqeUvDBML2RZO7pVEa9FGnI3Thr1OjQtbPcXgCan+Ap3/4sJjQo2EHiZa16A==" saltValue="kkNYDNg34/T+iqd2qDn0jw==" spinCount="100000" sheet="1" objects="1" scenarios="1" selectLockedCells="1"/>
  <mergeCells count="12">
    <mergeCell ref="A25:C25"/>
    <mergeCell ref="A33:C33"/>
    <mergeCell ref="A50:C50"/>
    <mergeCell ref="A61:D61"/>
    <mergeCell ref="A1:D1"/>
    <mergeCell ref="A2:D2"/>
    <mergeCell ref="A3:D3"/>
    <mergeCell ref="A5:D5"/>
    <mergeCell ref="A6:D6"/>
    <mergeCell ref="A8:A9"/>
    <mergeCell ref="A11:D11"/>
    <mergeCell ref="A13:C13"/>
  </mergeCells>
  <conditionalFormatting sqref="D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D8">
    <cfRule type="expression" dxfId="0" priority="2">
      <formula>$B$8&lt;&gt;""</formula>
    </cfRule>
  </conditionalFormatting>
  <printOptions horizontalCentered="1"/>
  <pageMargins left="0.19685039370078741" right="0.19685039370078741" top="0.74803149606299213" bottom="0.39370078740157483" header="0.19685039370078741" footer="0"/>
  <pageSetup paperSize="9" scale="72" orientation="portrait" r:id="rId1"/>
  <headerFooter>
    <oddHeader>&amp;C&amp;G&amp;R&amp;8&amp;P</oddHeader>
    <oddFooter>&amp;L&amp;8&amp;G
   &amp;"Arial,Negrito"&amp;K04+000SGEC/COC/SECOFC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rgb="FFFFFF00"/>
  </sheetPr>
  <dimension ref="A1:B24"/>
  <sheetViews>
    <sheetView view="pageBreakPreview" zoomScaleNormal="100" zoomScaleSheetLayoutView="100" workbookViewId="0">
      <selection activeCell="A21" sqref="A21:B21"/>
    </sheetView>
  </sheetViews>
  <sheetFormatPr defaultRowHeight="15" x14ac:dyDescent="0.25"/>
  <cols>
    <col min="1" max="1" width="41.5703125" style="266" customWidth="1"/>
    <col min="2" max="2" width="20" style="266" customWidth="1"/>
    <col min="3" max="16384" width="9.140625" style="240"/>
  </cols>
  <sheetData>
    <row r="1" spans="1:2" x14ac:dyDescent="0.25">
      <c r="A1" s="634" t="str">
        <f>'POSTO - Estimativa TRE'!A1:P1</f>
        <v>TRIBUNAL REGIONAL ELEITORAL DO PARANÁ</v>
      </c>
      <c r="B1" s="634"/>
    </row>
    <row r="2" spans="1:2" x14ac:dyDescent="0.25">
      <c r="A2" s="637" t="str">
        <f>'POSTO - Estimativa TRE'!A2:P2</f>
        <v xml:space="preserve">PLANILHA DE FORMAÇÃO DE CUSTOS E PREÇOS - ESTIMATIVA TRE </v>
      </c>
      <c r="B2" s="637"/>
    </row>
    <row r="3" spans="1:2" x14ac:dyDescent="0.25">
      <c r="A3" s="635" t="str">
        <f>'POSTO - Estimativa TRE'!A3:P3</f>
        <v>Serviços de Limpeza e Conservação - Polo 4 - Maringá</v>
      </c>
      <c r="B3" s="635"/>
    </row>
    <row r="4" spans="1:2" x14ac:dyDescent="0.25">
      <c r="A4" s="636"/>
      <c r="B4" s="636"/>
    </row>
    <row r="5" spans="1:2" ht="15" customHeight="1" x14ac:dyDescent="0.25">
      <c r="A5" s="630" t="str">
        <f>'POSTO - Estimativa TRE'!A8:P8</f>
        <v>NOME DA EMPRESA</v>
      </c>
      <c r="B5" s="631"/>
    </row>
    <row r="6" spans="1:2" ht="15" customHeight="1" x14ac:dyDescent="0.25">
      <c r="A6" s="632" t="str">
        <f>'POSTO - Estimativa TRE'!A9:P9</f>
        <v>CNPJ</v>
      </c>
      <c r="B6" s="633"/>
    </row>
    <row r="7" spans="1:2" ht="15.75" thickBot="1" x14ac:dyDescent="0.3">
      <c r="A7" s="316"/>
      <c r="B7" s="316"/>
    </row>
    <row r="8" spans="1:2" ht="30" customHeight="1" thickBot="1" x14ac:dyDescent="0.3">
      <c r="A8" s="612" t="s">
        <v>208</v>
      </c>
      <c r="B8" s="614"/>
    </row>
    <row r="9" spans="1:2" ht="15" customHeight="1" thickBot="1" x14ac:dyDescent="0.3">
      <c r="A9" s="278"/>
      <c r="B9" s="278"/>
    </row>
    <row r="10" spans="1:2" ht="15" customHeight="1" thickBot="1" x14ac:dyDescent="0.3">
      <c r="A10" s="317" t="s">
        <v>137</v>
      </c>
      <c r="B10" s="318" t="s">
        <v>138</v>
      </c>
    </row>
    <row r="11" spans="1:2" ht="15" customHeight="1" x14ac:dyDescent="0.25">
      <c r="A11" s="319" t="s">
        <v>209</v>
      </c>
      <c r="B11" s="374">
        <v>0.03</v>
      </c>
    </row>
    <row r="12" spans="1:2" ht="15" customHeight="1" x14ac:dyDescent="0.25">
      <c r="A12" s="320" t="s">
        <v>210</v>
      </c>
      <c r="B12" s="375">
        <v>6.7900000000000002E-2</v>
      </c>
    </row>
    <row r="13" spans="1:2" ht="15" customHeight="1" x14ac:dyDescent="0.25">
      <c r="A13" s="320" t="s">
        <v>287</v>
      </c>
      <c r="B13" s="375">
        <v>1.6500000000000001E-2</v>
      </c>
    </row>
    <row r="14" spans="1:2" ht="15" customHeight="1" x14ac:dyDescent="0.25">
      <c r="A14" s="320" t="s">
        <v>288</v>
      </c>
      <c r="B14" s="375">
        <v>7.5999999999999998E-2</v>
      </c>
    </row>
    <row r="15" spans="1:2" ht="15" customHeight="1" x14ac:dyDescent="0.25">
      <c r="A15" s="320" t="s">
        <v>289</v>
      </c>
      <c r="B15" s="376">
        <v>0.05</v>
      </c>
    </row>
    <row r="16" spans="1:2" ht="15" customHeight="1" thickBot="1" x14ac:dyDescent="0.3">
      <c r="A16" s="420" t="s">
        <v>290</v>
      </c>
      <c r="B16" s="376"/>
    </row>
    <row r="17" spans="1:2" ht="33.75" customHeight="1" thickBot="1" x14ac:dyDescent="0.3">
      <c r="A17" s="638" t="s">
        <v>291</v>
      </c>
      <c r="B17" s="638"/>
    </row>
    <row r="18" spans="1:2" ht="15" customHeight="1" thickBot="1" x14ac:dyDescent="0.3">
      <c r="A18" s="321" t="s">
        <v>147</v>
      </c>
      <c r="B18" s="367">
        <f>((1+B11)/(1-(B13+B14+B15+B16)-B12))-1</f>
        <v>0.30445795339412363</v>
      </c>
    </row>
    <row r="19" spans="1:2" ht="15" customHeight="1" x14ac:dyDescent="0.25">
      <c r="A19" s="322"/>
      <c r="B19" s="323"/>
    </row>
    <row r="20" spans="1:2" ht="15" customHeight="1" thickBot="1" x14ac:dyDescent="0.3">
      <c r="A20" s="324" t="s">
        <v>171</v>
      </c>
      <c r="B20" s="325"/>
    </row>
    <row r="21" spans="1:2" ht="15" customHeight="1" x14ac:dyDescent="0.25">
      <c r="A21" s="628" t="s">
        <v>211</v>
      </c>
      <c r="B21" s="629"/>
    </row>
    <row r="22" spans="1:2" ht="15" customHeight="1" x14ac:dyDescent="0.25">
      <c r="A22" s="326"/>
      <c r="B22" s="316"/>
    </row>
    <row r="23" spans="1:2" ht="15" customHeight="1" x14ac:dyDescent="0.25">
      <c r="A23" s="377" t="s">
        <v>148</v>
      </c>
      <c r="B23" s="278"/>
    </row>
    <row r="24" spans="1:2" ht="15" customHeight="1" x14ac:dyDescent="0.25">
      <c r="B24" s="286"/>
    </row>
  </sheetData>
  <sheetProtection algorithmName="SHA-512" hashValue="dLtnQuH+Y09afC6s2VketZ+YM84KYCzSfzIKtc5pDAEclql+evG2YT9y93+AReK8kKPQufOOmRyYeugDnYRRsg==" saltValue="hcK2NCSSyaBzfb80ud0W5A==" spinCount="100000" sheet="1" objects="1" scenarios="1" selectLockedCells="1"/>
  <mergeCells count="9">
    <mergeCell ref="A8:B8"/>
    <mergeCell ref="A21:B21"/>
    <mergeCell ref="A5:B5"/>
    <mergeCell ref="A6:B6"/>
    <mergeCell ref="A1:B1"/>
    <mergeCell ref="A3:B3"/>
    <mergeCell ref="A4:B4"/>
    <mergeCell ref="A2:B2"/>
    <mergeCell ref="A17:B17"/>
  </mergeCells>
  <printOptions horizontalCentered="1"/>
  <pageMargins left="0.19685039370078741" right="0.19685039370078741" top="1.1023622047244095" bottom="0.31496062992125984" header="0.31496062992125984" footer="7.874015748031496E-2"/>
  <pageSetup paperSize="9" orientation="portrait" r:id="rId1"/>
  <headerFooter>
    <oddHeader>&amp;C&amp;G&amp;R&amp;8&amp;P</oddHeader>
    <oddFooter>&amp;L&amp;"Arial,Negrito"&amp;8&amp;G
&amp;K04+000   SGEC/COC/SECOFC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644" t="s">
        <v>119</v>
      </c>
      <c r="B1" s="645"/>
      <c r="C1" s="645"/>
      <c r="D1" s="645"/>
      <c r="E1" s="646"/>
    </row>
    <row r="2" spans="1:7" ht="12.75" x14ac:dyDescent="0.2">
      <c r="A2" s="122" t="s">
        <v>15</v>
      </c>
      <c r="B2" s="647"/>
      <c r="C2" s="648"/>
      <c r="D2" s="648"/>
      <c r="E2" s="649"/>
    </row>
    <row r="3" spans="1:7" ht="12.75" x14ac:dyDescent="0.2">
      <c r="A3" s="123" t="s">
        <v>16</v>
      </c>
      <c r="B3" s="650"/>
      <c r="C3" s="651"/>
      <c r="D3" s="651"/>
      <c r="E3" s="652"/>
    </row>
    <row r="4" spans="1:7" x14ac:dyDescent="0.2">
      <c r="A4" s="123" t="s">
        <v>17</v>
      </c>
      <c r="B4" s="653" t="e">
        <f>#REF!</f>
        <v>#REF!</v>
      </c>
      <c r="C4" s="654"/>
      <c r="D4" s="654"/>
      <c r="E4" s="655"/>
    </row>
    <row r="5" spans="1:7" ht="12.75" x14ac:dyDescent="0.2">
      <c r="A5" s="124" t="s">
        <v>109</v>
      </c>
      <c r="B5" s="639"/>
      <c r="C5" s="640"/>
      <c r="D5" s="640"/>
      <c r="E5" s="641"/>
    </row>
    <row r="6" spans="1:7" x14ac:dyDescent="0.2">
      <c r="A6" s="6"/>
      <c r="B6" s="125"/>
      <c r="C6" s="126"/>
      <c r="D6" s="127"/>
      <c r="E6" s="127"/>
    </row>
    <row r="7" spans="1:7" x14ac:dyDescent="0.2">
      <c r="A7" s="128" t="s">
        <v>110</v>
      </c>
      <c r="B7" s="145"/>
      <c r="C7" s="145"/>
      <c r="D7" s="146"/>
      <c r="E7" s="129"/>
    </row>
    <row r="8" spans="1:7" ht="12.75" x14ac:dyDescent="0.2">
      <c r="A8" s="642" t="str">
        <f>'item 1 - he 100%'!A8:D8</f>
        <v>Tecnicos de Eleição</v>
      </c>
      <c r="B8" s="643"/>
      <c r="C8" s="643"/>
      <c r="D8" s="643"/>
      <c r="E8" s="117"/>
    </row>
    <row r="9" spans="1:7" x14ac:dyDescent="0.2">
      <c r="A9" s="4"/>
      <c r="B9" s="20"/>
      <c r="C9" s="20"/>
      <c r="D9" s="20"/>
      <c r="E9" s="20"/>
      <c r="F9" s="20"/>
      <c r="G9" s="5"/>
    </row>
    <row r="10" spans="1:7" x14ac:dyDescent="0.2">
      <c r="A10" s="43" t="s">
        <v>45</v>
      </c>
      <c r="B10" s="44">
        <f>'item 1 -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25">
      <c r="A125" s="108" t="s">
        <v>132</v>
      </c>
      <c r="B125" s="109"/>
      <c r="C125" s="110"/>
      <c r="D125" s="28" t="e">
        <f>D123*1.6</f>
        <v>#REF!</v>
      </c>
      <c r="E125" s="79"/>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19" type="noConversion"/>
  <pageMargins left="0.75" right="0.75" top="1" bottom="1" header="0.49212598499999999" footer="0.492125984999999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661" t="s">
        <v>136</v>
      </c>
      <c r="B1" s="662"/>
      <c r="C1" s="662"/>
      <c r="D1" s="662"/>
      <c r="E1" s="663"/>
    </row>
    <row r="2" spans="1:7" ht="12.75" x14ac:dyDescent="0.2">
      <c r="A2" s="218" t="s">
        <v>15</v>
      </c>
      <c r="B2" s="664"/>
      <c r="C2" s="665"/>
      <c r="D2" s="665"/>
      <c r="E2" s="666"/>
    </row>
    <row r="3" spans="1:7" ht="12.75" x14ac:dyDescent="0.2">
      <c r="A3" s="219" t="s">
        <v>16</v>
      </c>
      <c r="B3" s="667"/>
      <c r="C3" s="668"/>
      <c r="D3" s="668"/>
      <c r="E3" s="669"/>
    </row>
    <row r="4" spans="1:7" x14ac:dyDescent="0.2">
      <c r="A4" s="219" t="s">
        <v>17</v>
      </c>
      <c r="B4" s="670" t="e">
        <f>#REF!</f>
        <v>#REF!</v>
      </c>
      <c r="C4" s="671"/>
      <c r="D4" s="671"/>
      <c r="E4" s="672"/>
    </row>
    <row r="5" spans="1:7" ht="12.75" x14ac:dyDescent="0.2">
      <c r="A5" s="220" t="s">
        <v>109</v>
      </c>
      <c r="B5" s="656"/>
      <c r="C5" s="657"/>
      <c r="D5" s="657"/>
      <c r="E5" s="658"/>
    </row>
    <row r="6" spans="1:7" x14ac:dyDescent="0.2">
      <c r="A6" s="49"/>
      <c r="B6" s="221"/>
      <c r="C6" s="222"/>
      <c r="D6" s="223"/>
      <c r="E6" s="223"/>
    </row>
    <row r="7" spans="1:7" x14ac:dyDescent="0.2">
      <c r="A7" s="224" t="s">
        <v>110</v>
      </c>
      <c r="B7" s="225"/>
      <c r="C7" s="225"/>
      <c r="D7" s="226"/>
      <c r="E7" s="227"/>
    </row>
    <row r="8" spans="1:7" ht="12.75" x14ac:dyDescent="0.2">
      <c r="A8" s="659" t="s">
        <v>131</v>
      </c>
      <c r="B8" s="660"/>
      <c r="C8" s="660"/>
      <c r="D8" s="660"/>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135</v>
      </c>
      <c r="B125" s="109"/>
      <c r="C125" s="110"/>
      <c r="D125" s="28" t="e">
        <f>D123*1.6</f>
        <v>#REF!</v>
      </c>
      <c r="E125" s="79"/>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19" type="noConversion"/>
  <pageMargins left="0.75" right="0.75" top="1" bottom="1"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6">
    <tabColor rgb="FFFFFF00"/>
  </sheetPr>
  <dimension ref="A1:AA126"/>
  <sheetViews>
    <sheetView view="pageBreakPreview" zoomScaleNormal="100" zoomScaleSheetLayoutView="100" workbookViewId="0">
      <selection activeCell="H16" sqref="H16"/>
    </sheetView>
  </sheetViews>
  <sheetFormatPr defaultRowHeight="12.75" x14ac:dyDescent="0.2"/>
  <cols>
    <col min="1" max="1" width="5.5703125" style="452" customWidth="1"/>
    <col min="2" max="2" width="44.85546875" style="434" customWidth="1"/>
    <col min="3" max="6" width="13.7109375" style="434" customWidth="1"/>
    <col min="7" max="7" width="3.42578125" style="434" customWidth="1"/>
    <col min="8" max="12" width="13.7109375" style="434" customWidth="1"/>
    <col min="13" max="13" width="9.85546875" style="434" customWidth="1"/>
    <col min="14" max="18" width="9.140625" style="434"/>
    <col min="19" max="19" width="10.7109375" style="434" customWidth="1"/>
    <col min="20" max="20" width="10.85546875" style="434" customWidth="1"/>
    <col min="21" max="27" width="9.140625" style="434"/>
    <col min="28" max="16384" width="9.140625" style="435"/>
  </cols>
  <sheetData>
    <row r="1" spans="1:20" ht="20.25" customHeight="1" x14ac:dyDescent="0.2">
      <c r="A1" s="677" t="str">
        <f>'POSTO - Estimativa TRE'!A1:P1</f>
        <v>TRIBUNAL REGIONAL ELEITORAL DO PARANÁ</v>
      </c>
      <c r="B1" s="677"/>
      <c r="C1" s="677"/>
      <c r="D1" s="677"/>
      <c r="E1" s="677"/>
      <c r="F1" s="677"/>
      <c r="G1" s="677"/>
      <c r="H1" s="677"/>
      <c r="I1" s="677"/>
      <c r="J1" s="677"/>
      <c r="K1" s="677"/>
      <c r="L1" s="288"/>
      <c r="M1" s="288"/>
      <c r="N1" s="288"/>
      <c r="O1" s="288"/>
      <c r="P1" s="288"/>
      <c r="Q1" s="288"/>
      <c r="R1" s="288"/>
      <c r="S1" s="288"/>
      <c r="T1" s="288"/>
    </row>
    <row r="2" spans="1:20" ht="15" customHeight="1" x14ac:dyDescent="0.2">
      <c r="A2" s="681" t="str">
        <f>'POSTO - Estimativa TRE'!A2:P2</f>
        <v xml:space="preserve">PLANILHA DE FORMAÇÃO DE CUSTOS E PREÇOS - ESTIMATIVA TRE </v>
      </c>
      <c r="B2" s="681"/>
      <c r="C2" s="681"/>
      <c r="D2" s="681"/>
      <c r="E2" s="681"/>
      <c r="F2" s="681"/>
      <c r="G2" s="681"/>
      <c r="H2" s="681"/>
      <c r="I2" s="681"/>
      <c r="J2" s="681"/>
      <c r="K2" s="681"/>
      <c r="L2" s="289"/>
      <c r="M2" s="289"/>
      <c r="N2" s="289"/>
      <c r="O2" s="289"/>
      <c r="P2" s="289"/>
      <c r="Q2" s="289"/>
      <c r="R2" s="289"/>
      <c r="S2" s="289"/>
      <c r="T2" s="289"/>
    </row>
    <row r="3" spans="1:20" ht="15.75" x14ac:dyDescent="0.25">
      <c r="A3" s="680" t="str">
        <f>'POSTO - Estimativa TRE'!A3:P3</f>
        <v>Serviços de Limpeza e Conservação - Polo 4 - Maringá</v>
      </c>
      <c r="B3" s="680"/>
      <c r="C3" s="680"/>
      <c r="D3" s="680"/>
      <c r="E3" s="680"/>
      <c r="F3" s="680"/>
      <c r="G3" s="680"/>
      <c r="H3" s="680"/>
      <c r="I3" s="680"/>
      <c r="J3" s="680"/>
      <c r="K3" s="680"/>
      <c r="L3" s="290"/>
      <c r="M3" s="290"/>
      <c r="N3" s="290"/>
      <c r="O3" s="290"/>
      <c r="P3" s="290"/>
      <c r="Q3" s="290"/>
      <c r="R3" s="290"/>
      <c r="S3" s="290"/>
      <c r="T3" s="290"/>
    </row>
    <row r="4" spans="1:20" ht="18" x14ac:dyDescent="0.25">
      <c r="A4" s="679"/>
      <c r="B4" s="679"/>
      <c r="C4" s="679"/>
      <c r="D4" s="679"/>
      <c r="E4" s="679"/>
      <c r="F4" s="679"/>
      <c r="G4" s="679"/>
      <c r="H4" s="679"/>
      <c r="I4" s="679"/>
      <c r="J4" s="679"/>
      <c r="K4" s="679"/>
      <c r="L4" s="291"/>
      <c r="M4" s="291"/>
      <c r="N4" s="291"/>
      <c r="O4" s="291"/>
      <c r="P4" s="291"/>
      <c r="Q4" s="291"/>
      <c r="R4" s="291"/>
      <c r="S4" s="291"/>
      <c r="T4" s="259"/>
    </row>
    <row r="5" spans="1:20" ht="12.75" customHeight="1" x14ac:dyDescent="0.25">
      <c r="A5" s="618" t="str">
        <f>'POSTO - Estimativa TRE'!A8:P8</f>
        <v>NOME DA EMPRESA</v>
      </c>
      <c r="B5" s="619"/>
      <c r="C5" s="619"/>
      <c r="D5" s="619"/>
      <c r="E5" s="619"/>
      <c r="F5" s="619"/>
      <c r="G5" s="619"/>
      <c r="H5" s="619"/>
      <c r="I5" s="619"/>
      <c r="J5" s="619"/>
      <c r="K5" s="620"/>
      <c r="L5" s="291"/>
      <c r="M5" s="291"/>
      <c r="N5" s="291"/>
      <c r="O5" s="291"/>
      <c r="P5" s="291"/>
      <c r="Q5" s="291"/>
      <c r="R5" s="291"/>
      <c r="S5" s="291"/>
      <c r="T5" s="259"/>
    </row>
    <row r="6" spans="1:20" ht="12.75" customHeight="1" x14ac:dyDescent="0.25">
      <c r="A6" s="621" t="str">
        <f>'POSTO - Estimativa TRE'!A9:P9</f>
        <v>CNPJ</v>
      </c>
      <c r="B6" s="622"/>
      <c r="C6" s="622"/>
      <c r="D6" s="622"/>
      <c r="E6" s="622"/>
      <c r="F6" s="622"/>
      <c r="G6" s="622"/>
      <c r="H6" s="622"/>
      <c r="I6" s="622"/>
      <c r="J6" s="622"/>
      <c r="K6" s="623"/>
      <c r="L6" s="291"/>
      <c r="M6" s="291"/>
      <c r="N6" s="291"/>
      <c r="O6" s="291"/>
      <c r="P6" s="291"/>
      <c r="Q6" s="291"/>
      <c r="R6" s="291"/>
      <c r="S6" s="291"/>
      <c r="T6" s="259"/>
    </row>
    <row r="7" spans="1:20" ht="12.75" customHeight="1" thickBot="1" x14ac:dyDescent="0.3">
      <c r="A7" s="314"/>
      <c r="B7" s="314"/>
      <c r="C7" s="314"/>
      <c r="D7" s="314"/>
      <c r="E7" s="314"/>
      <c r="F7" s="314"/>
      <c r="G7" s="314"/>
      <c r="H7" s="314"/>
      <c r="I7" s="314"/>
      <c r="J7" s="314"/>
      <c r="K7" s="314"/>
      <c r="L7" s="291"/>
      <c r="M7" s="291"/>
      <c r="N7" s="291"/>
      <c r="O7" s="291"/>
      <c r="P7" s="291"/>
      <c r="Q7" s="291"/>
      <c r="R7" s="291"/>
      <c r="S7" s="291"/>
      <c r="T7" s="259"/>
    </row>
    <row r="8" spans="1:20" ht="25.5" customHeight="1" thickBot="1" x14ac:dyDescent="0.3">
      <c r="A8" s="673" t="s">
        <v>440</v>
      </c>
      <c r="B8" s="674"/>
      <c r="C8" s="674"/>
      <c r="D8" s="674"/>
      <c r="E8" s="674"/>
      <c r="F8" s="674"/>
      <c r="G8" s="674"/>
      <c r="H8" s="674"/>
      <c r="I8" s="674"/>
      <c r="J8" s="674"/>
      <c r="K8" s="675"/>
      <c r="L8" s="436"/>
      <c r="M8" s="436"/>
      <c r="N8" s="436"/>
      <c r="O8" s="436"/>
      <c r="P8" s="436"/>
      <c r="Q8" s="436"/>
      <c r="R8" s="436"/>
      <c r="S8" s="436"/>
      <c r="T8" s="436"/>
    </row>
    <row r="9" spans="1:20" ht="25.5" customHeight="1" thickBot="1" x14ac:dyDescent="0.3">
      <c r="A9" s="676" t="s">
        <v>196</v>
      </c>
      <c r="B9" s="676"/>
      <c r="C9" s="297"/>
      <c r="D9" s="297"/>
      <c r="E9" s="297"/>
      <c r="F9" s="297"/>
      <c r="G9" s="297"/>
      <c r="H9" s="678" t="s">
        <v>465</v>
      </c>
      <c r="I9" s="678"/>
      <c r="J9" s="678"/>
      <c r="K9" s="678"/>
      <c r="L9" s="437"/>
      <c r="M9" s="437"/>
    </row>
    <row r="10" spans="1:20" ht="39" thickTop="1" x14ac:dyDescent="0.2">
      <c r="A10" s="456" t="s">
        <v>137</v>
      </c>
      <c r="B10" s="456" t="s">
        <v>318</v>
      </c>
      <c r="C10" s="456" t="s">
        <v>317</v>
      </c>
      <c r="D10" s="456" t="s">
        <v>207</v>
      </c>
      <c r="E10" s="457" t="s">
        <v>197</v>
      </c>
      <c r="F10" s="458" t="s">
        <v>198</v>
      </c>
      <c r="G10" s="296"/>
      <c r="H10" s="315" t="s">
        <v>192</v>
      </c>
      <c r="I10" s="315" t="s">
        <v>193</v>
      </c>
      <c r="J10" s="315" t="s">
        <v>194</v>
      </c>
      <c r="K10" s="315" t="s">
        <v>195</v>
      </c>
      <c r="L10" s="437"/>
      <c r="M10" s="437"/>
    </row>
    <row r="11" spans="1:20" x14ac:dyDescent="0.2">
      <c r="A11" s="530">
        <v>1</v>
      </c>
      <c r="B11" s="313" t="s">
        <v>319</v>
      </c>
      <c r="C11" s="531" t="s">
        <v>320</v>
      </c>
      <c r="D11" s="536">
        <v>2</v>
      </c>
      <c r="E11" s="453">
        <f t="shared" ref="E11:E34" si="0">K11</f>
        <v>4.58</v>
      </c>
      <c r="F11" s="451">
        <f>D11*E11</f>
        <v>9.16</v>
      </c>
      <c r="G11" s="438"/>
      <c r="H11" s="432">
        <v>4.6900000000000004</v>
      </c>
      <c r="I11" s="432">
        <v>5</v>
      </c>
      <c r="J11" s="432">
        <v>4.05</v>
      </c>
      <c r="K11" s="369">
        <f>ROUND((IF(AND(H11="",I11="",J11="")=TRUE,0,AVERAGE(H11:J11))),2)</f>
        <v>4.58</v>
      </c>
    </row>
    <row r="12" spans="1:20" ht="12.75" customHeight="1" x14ac:dyDescent="0.2">
      <c r="A12" s="532">
        <v>2</v>
      </c>
      <c r="B12" s="533" t="s">
        <v>321</v>
      </c>
      <c r="C12" s="534" t="s">
        <v>320</v>
      </c>
      <c r="D12" s="536">
        <v>4</v>
      </c>
      <c r="E12" s="453">
        <f t="shared" si="0"/>
        <v>3.78</v>
      </c>
      <c r="F12" s="448">
        <f t="shared" ref="F12:F34" si="1">(E12*D12)</f>
        <v>15.12</v>
      </c>
      <c r="G12" s="438"/>
      <c r="H12" s="433">
        <v>4.95</v>
      </c>
      <c r="I12" s="433">
        <v>3</v>
      </c>
      <c r="J12" s="433">
        <v>3.38</v>
      </c>
      <c r="K12" s="370">
        <f t="shared" ref="K12:K68" si="2">ROUND((IF(AND(H12="",I12="",J12="")=TRUE,0,AVERAGE(H12:J12))),2)</f>
        <v>3.78</v>
      </c>
    </row>
    <row r="13" spans="1:20" x14ac:dyDescent="0.2">
      <c r="A13" s="530">
        <v>3</v>
      </c>
      <c r="B13" s="313" t="s">
        <v>322</v>
      </c>
      <c r="C13" s="531" t="s">
        <v>320</v>
      </c>
      <c r="D13" s="536">
        <v>2</v>
      </c>
      <c r="E13" s="453">
        <f t="shared" si="0"/>
        <v>6.61</v>
      </c>
      <c r="F13" s="451">
        <f t="shared" si="1"/>
        <v>13.22</v>
      </c>
      <c r="G13" s="438"/>
      <c r="H13" s="432">
        <v>5.73</v>
      </c>
      <c r="I13" s="432">
        <v>6.11</v>
      </c>
      <c r="J13" s="432">
        <v>8</v>
      </c>
      <c r="K13" s="369">
        <f t="shared" si="2"/>
        <v>6.61</v>
      </c>
    </row>
    <row r="14" spans="1:20" ht="51" x14ac:dyDescent="0.2">
      <c r="A14" s="532">
        <v>4</v>
      </c>
      <c r="B14" s="533" t="s">
        <v>323</v>
      </c>
      <c r="C14" s="534" t="s">
        <v>324</v>
      </c>
      <c r="D14" s="536">
        <v>2</v>
      </c>
      <c r="E14" s="453">
        <f t="shared" si="0"/>
        <v>78.3</v>
      </c>
      <c r="F14" s="448">
        <f t="shared" si="1"/>
        <v>156.6</v>
      </c>
      <c r="G14" s="438"/>
      <c r="H14" s="433">
        <v>79.900000000000006</v>
      </c>
      <c r="I14" s="433">
        <v>56.09</v>
      </c>
      <c r="J14" s="433">
        <v>98.9</v>
      </c>
      <c r="K14" s="370">
        <f t="shared" si="2"/>
        <v>78.3</v>
      </c>
    </row>
    <row r="15" spans="1:20" ht="38.25" x14ac:dyDescent="0.2">
      <c r="A15" s="530">
        <v>5</v>
      </c>
      <c r="B15" s="313" t="s">
        <v>441</v>
      </c>
      <c r="C15" s="531" t="s">
        <v>324</v>
      </c>
      <c r="D15" s="536">
        <v>3</v>
      </c>
      <c r="E15" s="453">
        <f t="shared" si="0"/>
        <v>74.459999999999994</v>
      </c>
      <c r="F15" s="451">
        <f t="shared" si="1"/>
        <v>223.38</v>
      </c>
      <c r="G15" s="438"/>
      <c r="H15" s="432">
        <v>84</v>
      </c>
      <c r="I15" s="432">
        <v>63.48</v>
      </c>
      <c r="J15" s="432">
        <v>75.900000000000006</v>
      </c>
      <c r="K15" s="369">
        <f t="shared" si="2"/>
        <v>74.459999999999994</v>
      </c>
    </row>
    <row r="16" spans="1:20" ht="36.75" customHeight="1" x14ac:dyDescent="0.2">
      <c r="A16" s="532">
        <v>6</v>
      </c>
      <c r="B16" s="533" t="s">
        <v>326</v>
      </c>
      <c r="C16" s="534" t="s">
        <v>320</v>
      </c>
      <c r="D16" s="536">
        <v>3</v>
      </c>
      <c r="E16" s="453">
        <f t="shared" si="0"/>
        <v>2.71</v>
      </c>
      <c r="F16" s="448">
        <f t="shared" si="1"/>
        <v>8.129999999999999</v>
      </c>
      <c r="G16" s="438"/>
      <c r="H16" s="433">
        <v>4.2699999999999996</v>
      </c>
      <c r="I16" s="433">
        <v>1.07</v>
      </c>
      <c r="J16" s="433">
        <v>2.8</v>
      </c>
      <c r="K16" s="370">
        <f t="shared" si="2"/>
        <v>2.71</v>
      </c>
    </row>
    <row r="17" spans="1:11" ht="37.5" customHeight="1" x14ac:dyDescent="0.2">
      <c r="A17" s="530">
        <v>7</v>
      </c>
      <c r="B17" s="313" t="s">
        <v>327</v>
      </c>
      <c r="C17" s="531" t="s">
        <v>320</v>
      </c>
      <c r="D17" s="536">
        <v>2</v>
      </c>
      <c r="E17" s="453">
        <f t="shared" si="0"/>
        <v>21.03</v>
      </c>
      <c r="F17" s="451">
        <f t="shared" si="1"/>
        <v>42.06</v>
      </c>
      <c r="G17" s="438"/>
      <c r="H17" s="432">
        <v>20.39</v>
      </c>
      <c r="I17" s="432">
        <v>18</v>
      </c>
      <c r="J17" s="432">
        <v>24.7</v>
      </c>
      <c r="K17" s="369">
        <f t="shared" si="2"/>
        <v>21.03</v>
      </c>
    </row>
    <row r="18" spans="1:11" ht="25.5" x14ac:dyDescent="0.2">
      <c r="A18" s="532">
        <v>8</v>
      </c>
      <c r="B18" s="533" t="s">
        <v>328</v>
      </c>
      <c r="C18" s="534" t="s">
        <v>320</v>
      </c>
      <c r="D18" s="536">
        <v>1</v>
      </c>
      <c r="E18" s="453">
        <f>K18</f>
        <v>6.49</v>
      </c>
      <c r="F18" s="448">
        <f>(E18*D18)</f>
        <v>6.49</v>
      </c>
      <c r="G18" s="438"/>
      <c r="H18" s="433">
        <v>6.58</v>
      </c>
      <c r="I18" s="433">
        <v>8.81</v>
      </c>
      <c r="J18" s="433">
        <v>4.09</v>
      </c>
      <c r="K18" s="370">
        <f t="shared" si="2"/>
        <v>6.49</v>
      </c>
    </row>
    <row r="19" spans="1:11" ht="38.25" x14ac:dyDescent="0.2">
      <c r="A19" s="530">
        <v>9</v>
      </c>
      <c r="B19" s="313" t="s">
        <v>329</v>
      </c>
      <c r="C19" s="531" t="s">
        <v>317</v>
      </c>
      <c r="D19" s="536">
        <v>4</v>
      </c>
      <c r="E19" s="453">
        <f t="shared" ref="E19" si="3">K19</f>
        <v>1.0900000000000001</v>
      </c>
      <c r="F19" s="451">
        <f t="shared" ref="F19" si="4">(E19*D19)</f>
        <v>4.3600000000000003</v>
      </c>
      <c r="G19" s="438"/>
      <c r="H19" s="432">
        <v>1.48</v>
      </c>
      <c r="I19" s="432">
        <v>0.64</v>
      </c>
      <c r="J19" s="432">
        <v>1.1499999999999999</v>
      </c>
      <c r="K19" s="369">
        <f t="shared" si="2"/>
        <v>1.0900000000000001</v>
      </c>
    </row>
    <row r="20" spans="1:11" ht="25.5" x14ac:dyDescent="0.2">
      <c r="A20" s="532">
        <v>10</v>
      </c>
      <c r="B20" s="533" t="s">
        <v>330</v>
      </c>
      <c r="C20" s="534" t="s">
        <v>331</v>
      </c>
      <c r="D20" s="536">
        <v>2</v>
      </c>
      <c r="E20" s="453">
        <f t="shared" si="0"/>
        <v>1.37</v>
      </c>
      <c r="F20" s="448">
        <f t="shared" si="1"/>
        <v>2.74</v>
      </c>
      <c r="G20" s="438"/>
      <c r="H20" s="433">
        <v>1.99</v>
      </c>
      <c r="I20" s="433">
        <v>1.43</v>
      </c>
      <c r="J20" s="433">
        <v>0.7</v>
      </c>
      <c r="K20" s="370">
        <f t="shared" si="2"/>
        <v>1.37</v>
      </c>
    </row>
    <row r="21" spans="1:11" ht="25.5" x14ac:dyDescent="0.2">
      <c r="A21" s="530">
        <v>11</v>
      </c>
      <c r="B21" s="313" t="s">
        <v>332</v>
      </c>
      <c r="C21" s="531" t="s">
        <v>331</v>
      </c>
      <c r="D21" s="536">
        <v>1</v>
      </c>
      <c r="E21" s="453">
        <f t="shared" si="0"/>
        <v>9.1999999999999993</v>
      </c>
      <c r="F21" s="451">
        <f t="shared" si="1"/>
        <v>9.1999999999999993</v>
      </c>
      <c r="G21" s="438"/>
      <c r="H21" s="432">
        <v>13.83</v>
      </c>
      <c r="I21" s="432">
        <v>5.36</v>
      </c>
      <c r="J21" s="432">
        <v>8.4</v>
      </c>
      <c r="K21" s="369">
        <f t="shared" si="2"/>
        <v>9.1999999999999993</v>
      </c>
    </row>
    <row r="22" spans="1:11" ht="38.25" x14ac:dyDescent="0.2">
      <c r="A22" s="532">
        <v>12</v>
      </c>
      <c r="B22" s="533" t="s">
        <v>333</v>
      </c>
      <c r="C22" s="534" t="s">
        <v>317</v>
      </c>
      <c r="D22" s="536">
        <v>3</v>
      </c>
      <c r="E22" s="453">
        <f t="shared" si="0"/>
        <v>1.1200000000000001</v>
      </c>
      <c r="F22" s="448">
        <f t="shared" si="1"/>
        <v>3.3600000000000003</v>
      </c>
      <c r="G22" s="438"/>
      <c r="H22" s="433">
        <v>1.18</v>
      </c>
      <c r="I22" s="433">
        <v>0.99</v>
      </c>
      <c r="J22" s="433">
        <v>1.2</v>
      </c>
      <c r="K22" s="370">
        <f t="shared" si="2"/>
        <v>1.1200000000000001</v>
      </c>
    </row>
    <row r="23" spans="1:11" ht="25.5" x14ac:dyDescent="0.2">
      <c r="A23" s="530">
        <v>13</v>
      </c>
      <c r="B23" s="313" t="s">
        <v>334</v>
      </c>
      <c r="C23" s="531" t="s">
        <v>320</v>
      </c>
      <c r="D23" s="536">
        <v>1</v>
      </c>
      <c r="E23" s="453">
        <f t="shared" si="0"/>
        <v>6.36</v>
      </c>
      <c r="F23" s="451">
        <f t="shared" si="1"/>
        <v>6.36</v>
      </c>
      <c r="G23" s="438"/>
      <c r="H23" s="432">
        <v>5.3</v>
      </c>
      <c r="I23" s="432">
        <v>7.44</v>
      </c>
      <c r="J23" s="432">
        <v>6.33</v>
      </c>
      <c r="K23" s="369">
        <f t="shared" si="2"/>
        <v>6.36</v>
      </c>
    </row>
    <row r="24" spans="1:11" ht="38.25" x14ac:dyDescent="0.2">
      <c r="A24" s="532">
        <v>14</v>
      </c>
      <c r="B24" s="533" t="s">
        <v>335</v>
      </c>
      <c r="C24" s="534" t="s">
        <v>320</v>
      </c>
      <c r="D24" s="536">
        <v>4</v>
      </c>
      <c r="E24" s="453">
        <f t="shared" si="0"/>
        <v>11.58</v>
      </c>
      <c r="F24" s="448">
        <f t="shared" si="1"/>
        <v>46.32</v>
      </c>
      <c r="G24" s="438"/>
      <c r="H24" s="433">
        <v>8.89</v>
      </c>
      <c r="I24" s="433">
        <v>12.19</v>
      </c>
      <c r="J24" s="433">
        <v>13.66</v>
      </c>
      <c r="K24" s="370">
        <f t="shared" si="2"/>
        <v>11.58</v>
      </c>
    </row>
    <row r="25" spans="1:11" ht="25.5" x14ac:dyDescent="0.2">
      <c r="A25" s="530">
        <v>15</v>
      </c>
      <c r="B25" s="313" t="s">
        <v>336</v>
      </c>
      <c r="C25" s="531" t="s">
        <v>317</v>
      </c>
      <c r="D25" s="536">
        <v>3</v>
      </c>
      <c r="E25" s="453">
        <f t="shared" si="0"/>
        <v>2.63</v>
      </c>
      <c r="F25" s="451">
        <f t="shared" si="1"/>
        <v>7.89</v>
      </c>
      <c r="G25" s="438"/>
      <c r="H25" s="432">
        <v>2.0099999999999998</v>
      </c>
      <c r="I25" s="432">
        <v>3.33</v>
      </c>
      <c r="J25" s="432">
        <v>2.5499999999999998</v>
      </c>
      <c r="K25" s="369">
        <f t="shared" si="2"/>
        <v>2.63</v>
      </c>
    </row>
    <row r="26" spans="1:11" ht="38.25" x14ac:dyDescent="0.2">
      <c r="A26" s="532">
        <v>16</v>
      </c>
      <c r="B26" s="533" t="s">
        <v>337</v>
      </c>
      <c r="C26" s="534" t="s">
        <v>320</v>
      </c>
      <c r="D26" s="536">
        <v>1</v>
      </c>
      <c r="E26" s="453">
        <f t="shared" si="0"/>
        <v>8.7100000000000009</v>
      </c>
      <c r="F26" s="448">
        <f t="shared" si="1"/>
        <v>8.7100000000000009</v>
      </c>
      <c r="G26" s="438"/>
      <c r="H26" s="433">
        <v>8.3800000000000008</v>
      </c>
      <c r="I26" s="433">
        <v>6.84</v>
      </c>
      <c r="J26" s="433">
        <v>10.9</v>
      </c>
      <c r="K26" s="370">
        <f t="shared" si="2"/>
        <v>8.7100000000000009</v>
      </c>
    </row>
    <row r="27" spans="1:11" ht="25.5" x14ac:dyDescent="0.2">
      <c r="A27" s="530">
        <v>17</v>
      </c>
      <c r="B27" s="313" t="s">
        <v>338</v>
      </c>
      <c r="C27" s="531" t="s">
        <v>317</v>
      </c>
      <c r="D27" s="536">
        <v>1</v>
      </c>
      <c r="E27" s="453">
        <f t="shared" si="0"/>
        <v>1.53</v>
      </c>
      <c r="F27" s="451">
        <f t="shared" si="1"/>
        <v>1.53</v>
      </c>
      <c r="G27" s="438"/>
      <c r="H27" s="432">
        <v>1.99</v>
      </c>
      <c r="I27" s="432">
        <v>1.33</v>
      </c>
      <c r="J27" s="432">
        <v>1.28</v>
      </c>
      <c r="K27" s="369">
        <f t="shared" si="2"/>
        <v>1.53</v>
      </c>
    </row>
    <row r="28" spans="1:11" ht="24" customHeight="1" x14ac:dyDescent="0.2">
      <c r="A28" s="532">
        <v>18</v>
      </c>
      <c r="B28" s="533" t="s">
        <v>339</v>
      </c>
      <c r="C28" s="534" t="s">
        <v>331</v>
      </c>
      <c r="D28" s="536">
        <v>1</v>
      </c>
      <c r="E28" s="453">
        <f t="shared" si="0"/>
        <v>6.91</v>
      </c>
      <c r="F28" s="448">
        <f t="shared" si="1"/>
        <v>6.91</v>
      </c>
      <c r="G28" s="438"/>
      <c r="H28" s="433">
        <v>8.99</v>
      </c>
      <c r="I28" s="433">
        <v>4.75</v>
      </c>
      <c r="J28" s="433">
        <v>7</v>
      </c>
      <c r="K28" s="370">
        <f t="shared" si="2"/>
        <v>6.91</v>
      </c>
    </row>
    <row r="29" spans="1:11" ht="51" x14ac:dyDescent="0.2">
      <c r="A29" s="530">
        <v>19</v>
      </c>
      <c r="B29" s="313" t="s">
        <v>340</v>
      </c>
      <c r="C29" s="531" t="s">
        <v>331</v>
      </c>
      <c r="D29" s="536">
        <v>3</v>
      </c>
      <c r="E29" s="453">
        <f t="shared" si="0"/>
        <v>1.67</v>
      </c>
      <c r="F29" s="451">
        <f t="shared" si="1"/>
        <v>5.01</v>
      </c>
      <c r="G29" s="438"/>
      <c r="H29" s="432">
        <v>1.39</v>
      </c>
      <c r="I29" s="432">
        <v>1.83</v>
      </c>
      <c r="J29" s="432">
        <v>1.79</v>
      </c>
      <c r="K29" s="369">
        <f t="shared" si="2"/>
        <v>1.67</v>
      </c>
    </row>
    <row r="30" spans="1:11" ht="51" x14ac:dyDescent="0.2">
      <c r="A30" s="532">
        <v>20</v>
      </c>
      <c r="B30" s="533" t="s">
        <v>345</v>
      </c>
      <c r="C30" s="534" t="s">
        <v>317</v>
      </c>
      <c r="D30" s="536">
        <v>3</v>
      </c>
      <c r="E30" s="453">
        <f t="shared" si="0"/>
        <v>0.08</v>
      </c>
      <c r="F30" s="448">
        <f t="shared" si="1"/>
        <v>0.24</v>
      </c>
      <c r="G30" s="438"/>
      <c r="H30" s="433">
        <v>0.06</v>
      </c>
      <c r="I30" s="433">
        <v>0.09</v>
      </c>
      <c r="J30" s="433">
        <v>0.1</v>
      </c>
      <c r="K30" s="370">
        <f t="shared" si="2"/>
        <v>0.08</v>
      </c>
    </row>
    <row r="31" spans="1:11" ht="51" x14ac:dyDescent="0.2">
      <c r="A31" s="530">
        <v>21</v>
      </c>
      <c r="B31" s="313" t="s">
        <v>346</v>
      </c>
      <c r="C31" s="531" t="s">
        <v>317</v>
      </c>
      <c r="D31" s="536">
        <v>2</v>
      </c>
      <c r="E31" s="453">
        <f t="shared" si="0"/>
        <v>4.0999999999999996</v>
      </c>
      <c r="F31" s="451">
        <f t="shared" si="1"/>
        <v>8.1999999999999993</v>
      </c>
      <c r="G31" s="438"/>
      <c r="H31" s="432">
        <v>4.8</v>
      </c>
      <c r="I31" s="432">
        <v>3.98</v>
      </c>
      <c r="J31" s="432">
        <v>3.51</v>
      </c>
      <c r="K31" s="369">
        <f t="shared" si="2"/>
        <v>4.0999999999999996</v>
      </c>
    </row>
    <row r="32" spans="1:11" ht="25.5" x14ac:dyDescent="0.2">
      <c r="A32" s="532">
        <v>22</v>
      </c>
      <c r="B32" s="533" t="s">
        <v>341</v>
      </c>
      <c r="C32" s="534" t="s">
        <v>320</v>
      </c>
      <c r="D32" s="536">
        <v>1</v>
      </c>
      <c r="E32" s="453">
        <f t="shared" si="0"/>
        <v>12.78</v>
      </c>
      <c r="F32" s="448">
        <f t="shared" si="1"/>
        <v>12.78</v>
      </c>
      <c r="G32" s="438"/>
      <c r="H32" s="433">
        <v>12.9</v>
      </c>
      <c r="I32" s="433">
        <v>15.9</v>
      </c>
      <c r="J32" s="433">
        <v>9.5299999999999994</v>
      </c>
      <c r="K32" s="370">
        <f t="shared" si="2"/>
        <v>12.78</v>
      </c>
    </row>
    <row r="33" spans="1:13" x14ac:dyDescent="0.2">
      <c r="A33" s="530">
        <v>23</v>
      </c>
      <c r="B33" s="313" t="s">
        <v>342</v>
      </c>
      <c r="C33" s="531" t="s">
        <v>343</v>
      </c>
      <c r="D33" s="536">
        <v>2</v>
      </c>
      <c r="E33" s="453">
        <f t="shared" si="0"/>
        <v>1.77</v>
      </c>
      <c r="F33" s="451">
        <f t="shared" si="1"/>
        <v>3.54</v>
      </c>
      <c r="G33" s="438"/>
      <c r="H33" s="432">
        <v>1.85</v>
      </c>
      <c r="I33" s="432">
        <v>1.68</v>
      </c>
      <c r="J33" s="432">
        <v>1.77</v>
      </c>
      <c r="K33" s="369">
        <f t="shared" si="2"/>
        <v>1.77</v>
      </c>
    </row>
    <row r="34" spans="1:13" ht="27" customHeight="1" x14ac:dyDescent="0.2">
      <c r="A34" s="532">
        <v>24</v>
      </c>
      <c r="B34" s="533" t="s">
        <v>344</v>
      </c>
      <c r="C34" s="534" t="s">
        <v>320</v>
      </c>
      <c r="D34" s="536">
        <v>2</v>
      </c>
      <c r="E34" s="453">
        <f t="shared" si="0"/>
        <v>1.72</v>
      </c>
      <c r="F34" s="448">
        <f t="shared" si="1"/>
        <v>3.44</v>
      </c>
      <c r="G34" s="438"/>
      <c r="H34" s="433">
        <v>2.2000000000000002</v>
      </c>
      <c r="I34" s="433">
        <v>1.45</v>
      </c>
      <c r="J34" s="433">
        <v>1.5</v>
      </c>
      <c r="K34" s="370">
        <f t="shared" si="2"/>
        <v>1.72</v>
      </c>
    </row>
    <row r="35" spans="1:13" ht="27" customHeight="1" x14ac:dyDescent="0.2">
      <c r="A35" s="530">
        <v>25</v>
      </c>
      <c r="B35" s="313" t="s">
        <v>417</v>
      </c>
      <c r="C35" s="531" t="s">
        <v>320</v>
      </c>
      <c r="D35" s="536">
        <v>2</v>
      </c>
      <c r="E35" s="453">
        <f t="shared" ref="E35" si="5">K35</f>
        <v>2.52</v>
      </c>
      <c r="F35" s="451">
        <f t="shared" ref="F35" si="6">(E35*D35)</f>
        <v>5.04</v>
      </c>
      <c r="G35" s="438"/>
      <c r="H35" s="432">
        <v>2.27</v>
      </c>
      <c r="I35" s="432">
        <v>2.29</v>
      </c>
      <c r="J35" s="432">
        <v>2.99</v>
      </c>
      <c r="K35" s="369">
        <f t="shared" si="2"/>
        <v>2.52</v>
      </c>
    </row>
    <row r="36" spans="1:13" ht="25.5" customHeight="1" thickBot="1" x14ac:dyDescent="0.3">
      <c r="A36" s="676" t="s">
        <v>199</v>
      </c>
      <c r="B36" s="676"/>
      <c r="C36" s="676"/>
      <c r="D36" s="676"/>
      <c r="E36" s="463"/>
      <c r="F36" s="463"/>
      <c r="G36" s="676"/>
      <c r="H36" s="676"/>
      <c r="I36" s="463"/>
      <c r="J36" s="463"/>
      <c r="K36" s="463"/>
      <c r="L36" s="437"/>
      <c r="M36" s="437"/>
    </row>
    <row r="37" spans="1:13" ht="39" thickTop="1" x14ac:dyDescent="0.2">
      <c r="A37" s="456" t="s">
        <v>137</v>
      </c>
      <c r="B37" s="456" t="s">
        <v>318</v>
      </c>
      <c r="C37" s="456" t="s">
        <v>317</v>
      </c>
      <c r="D37" s="456" t="s">
        <v>207</v>
      </c>
      <c r="E37" s="457" t="s">
        <v>197</v>
      </c>
      <c r="F37" s="458" t="s">
        <v>198</v>
      </c>
      <c r="G37" s="296"/>
      <c r="H37" s="315" t="s">
        <v>192</v>
      </c>
      <c r="I37" s="315" t="s">
        <v>193</v>
      </c>
      <c r="J37" s="315" t="s">
        <v>194</v>
      </c>
      <c r="K37" s="315" t="s">
        <v>195</v>
      </c>
      <c r="L37" s="437"/>
      <c r="M37" s="437"/>
    </row>
    <row r="38" spans="1:13" ht="25.5" x14ac:dyDescent="0.2">
      <c r="A38" s="530">
        <v>1</v>
      </c>
      <c r="B38" s="313" t="s">
        <v>347</v>
      </c>
      <c r="C38" s="531" t="s">
        <v>331</v>
      </c>
      <c r="D38" s="536">
        <v>5</v>
      </c>
      <c r="E38" s="453">
        <f>K38</f>
        <v>6.71</v>
      </c>
      <c r="F38" s="451">
        <f>(D38*E38)</f>
        <v>33.549999999999997</v>
      </c>
      <c r="G38" s="438"/>
      <c r="H38" s="432">
        <v>6.38</v>
      </c>
      <c r="I38" s="432">
        <v>6.49</v>
      </c>
      <c r="J38" s="432">
        <v>7.25</v>
      </c>
      <c r="K38" s="369">
        <f t="shared" si="2"/>
        <v>6.71</v>
      </c>
    </row>
    <row r="39" spans="1:13" ht="25.5" x14ac:dyDescent="0.2">
      <c r="A39" s="532">
        <v>2</v>
      </c>
      <c r="B39" s="533" t="s">
        <v>348</v>
      </c>
      <c r="C39" s="534" t="s">
        <v>324</v>
      </c>
      <c r="D39" s="536">
        <v>3</v>
      </c>
      <c r="E39" s="453">
        <f>K39</f>
        <v>2.77</v>
      </c>
      <c r="F39" s="448">
        <f>(D39*E39)</f>
        <v>8.31</v>
      </c>
      <c r="G39" s="438"/>
      <c r="H39" s="433">
        <v>2.16</v>
      </c>
      <c r="I39" s="433">
        <v>2.8</v>
      </c>
      <c r="J39" s="433">
        <v>3.35</v>
      </c>
      <c r="K39" s="370">
        <f t="shared" si="2"/>
        <v>2.77</v>
      </c>
      <c r="L39" s="437"/>
      <c r="M39" s="437"/>
    </row>
    <row r="40" spans="1:13" ht="26.25" customHeight="1" x14ac:dyDescent="0.2">
      <c r="A40" s="530">
        <v>3</v>
      </c>
      <c r="B40" s="313" t="s">
        <v>349</v>
      </c>
      <c r="C40" s="531" t="s">
        <v>331</v>
      </c>
      <c r="D40" s="536">
        <v>1</v>
      </c>
      <c r="E40" s="453">
        <f>K40</f>
        <v>11.35</v>
      </c>
      <c r="F40" s="451">
        <f>(D40*E40)</f>
        <v>11.35</v>
      </c>
      <c r="G40" s="438"/>
      <c r="H40" s="432">
        <v>10</v>
      </c>
      <c r="I40" s="432">
        <v>10.199999999999999</v>
      </c>
      <c r="J40" s="432">
        <v>13.84</v>
      </c>
      <c r="K40" s="369">
        <f t="shared" si="2"/>
        <v>11.35</v>
      </c>
    </row>
    <row r="41" spans="1:13" ht="38.25" x14ac:dyDescent="0.2">
      <c r="A41" s="532">
        <v>4</v>
      </c>
      <c r="B41" s="533" t="s">
        <v>350</v>
      </c>
      <c r="C41" s="534" t="s">
        <v>324</v>
      </c>
      <c r="D41" s="536">
        <v>1</v>
      </c>
      <c r="E41" s="453">
        <f>K41</f>
        <v>2.36</v>
      </c>
      <c r="F41" s="448">
        <f>(D41*E41)</f>
        <v>2.36</v>
      </c>
      <c r="G41" s="438"/>
      <c r="H41" s="433">
        <v>2.2999999999999998</v>
      </c>
      <c r="I41" s="433">
        <v>2.52</v>
      </c>
      <c r="J41" s="433">
        <v>2.25</v>
      </c>
      <c r="K41" s="370">
        <f t="shared" si="2"/>
        <v>2.36</v>
      </c>
      <c r="L41" s="437"/>
      <c r="M41" s="437"/>
    </row>
    <row r="42" spans="1:13" x14ac:dyDescent="0.2">
      <c r="A42" s="530">
        <v>5</v>
      </c>
      <c r="B42" s="313" t="s">
        <v>351</v>
      </c>
      <c r="C42" s="531" t="s">
        <v>352</v>
      </c>
      <c r="D42" s="536">
        <v>0.17</v>
      </c>
      <c r="E42" s="453">
        <f>K42</f>
        <v>64.97</v>
      </c>
      <c r="F42" s="451">
        <f>(D42*E42)</f>
        <v>11.0449</v>
      </c>
      <c r="G42" s="438"/>
      <c r="H42" s="432">
        <v>63</v>
      </c>
      <c r="I42" s="432">
        <v>72</v>
      </c>
      <c r="J42" s="432">
        <v>59.9</v>
      </c>
      <c r="K42" s="369">
        <f t="shared" si="2"/>
        <v>64.97</v>
      </c>
    </row>
    <row r="43" spans="1:13" ht="25.5" customHeight="1" thickBot="1" x14ac:dyDescent="0.3">
      <c r="A43" s="676" t="s">
        <v>353</v>
      </c>
      <c r="B43" s="676"/>
      <c r="C43" s="676"/>
      <c r="D43" s="676"/>
      <c r="E43" s="463"/>
      <c r="F43" s="463"/>
      <c r="G43" s="676"/>
      <c r="H43" s="676"/>
      <c r="I43" s="463"/>
      <c r="J43" s="463"/>
      <c r="K43" s="463"/>
      <c r="L43" s="437"/>
      <c r="M43" s="437"/>
    </row>
    <row r="44" spans="1:13" ht="36.75" thickTop="1" x14ac:dyDescent="0.2">
      <c r="A44" s="456" t="s">
        <v>137</v>
      </c>
      <c r="B44" s="456" t="s">
        <v>318</v>
      </c>
      <c r="C44" s="293" t="s">
        <v>203</v>
      </c>
      <c r="D44" s="293" t="s">
        <v>379</v>
      </c>
      <c r="E44" s="293" t="s">
        <v>197</v>
      </c>
      <c r="F44" s="293" t="s">
        <v>206</v>
      </c>
      <c r="G44" s="439"/>
      <c r="H44" s="315" t="s">
        <v>192</v>
      </c>
      <c r="I44" s="315" t="s">
        <v>193</v>
      </c>
      <c r="J44" s="315" t="s">
        <v>194</v>
      </c>
      <c r="K44" s="315" t="s">
        <v>195</v>
      </c>
    </row>
    <row r="45" spans="1:13" ht="25.5" x14ac:dyDescent="0.2">
      <c r="A45" s="530">
        <v>1</v>
      </c>
      <c r="B45" s="313" t="s">
        <v>354</v>
      </c>
      <c r="C45" s="531">
        <v>1</v>
      </c>
      <c r="D45" s="531">
        <v>30</v>
      </c>
      <c r="E45" s="453">
        <f t="shared" ref="E45:E55" si="7">K45</f>
        <v>2.83</v>
      </c>
      <c r="F45" s="451">
        <f>ROUND(((E45*C45)/D45),2)</f>
        <v>0.09</v>
      </c>
      <c r="G45" s="438"/>
      <c r="H45" s="432">
        <v>2.59</v>
      </c>
      <c r="I45" s="432">
        <v>2.94</v>
      </c>
      <c r="J45" s="432">
        <v>2.97</v>
      </c>
      <c r="K45" s="369">
        <f t="shared" si="2"/>
        <v>2.83</v>
      </c>
    </row>
    <row r="46" spans="1:13" ht="25.5" x14ac:dyDescent="0.2">
      <c r="A46" s="532">
        <v>2</v>
      </c>
      <c r="B46" s="533" t="s">
        <v>355</v>
      </c>
      <c r="C46" s="534">
        <v>1</v>
      </c>
      <c r="D46" s="534">
        <v>30</v>
      </c>
      <c r="E46" s="453">
        <f t="shared" si="7"/>
        <v>114</v>
      </c>
      <c r="F46" s="475">
        <f t="shared" ref="F46:F55" si="8">ROUND(((E46*C46)/D46),2)</f>
        <v>3.8</v>
      </c>
      <c r="G46" s="438"/>
      <c r="H46" s="433">
        <v>134.94999999999999</v>
      </c>
      <c r="I46" s="433">
        <v>122.89</v>
      </c>
      <c r="J46" s="433">
        <v>84.16</v>
      </c>
      <c r="K46" s="370">
        <f t="shared" si="2"/>
        <v>114</v>
      </c>
    </row>
    <row r="47" spans="1:13" x14ac:dyDescent="0.2">
      <c r="A47" s="530">
        <v>3</v>
      </c>
      <c r="B47" s="313" t="s">
        <v>356</v>
      </c>
      <c r="C47" s="531">
        <v>1</v>
      </c>
      <c r="D47" s="531">
        <v>30</v>
      </c>
      <c r="E47" s="453">
        <f t="shared" si="7"/>
        <v>5.25</v>
      </c>
      <c r="F47" s="451">
        <f t="shared" si="8"/>
        <v>0.18</v>
      </c>
      <c r="G47" s="438"/>
      <c r="H47" s="432">
        <v>2.75</v>
      </c>
      <c r="I47" s="432">
        <v>5</v>
      </c>
      <c r="J47" s="432">
        <v>8</v>
      </c>
      <c r="K47" s="369">
        <f t="shared" si="2"/>
        <v>5.25</v>
      </c>
    </row>
    <row r="48" spans="1:13" x14ac:dyDescent="0.2">
      <c r="A48" s="532">
        <v>4</v>
      </c>
      <c r="B48" s="533" t="s">
        <v>357</v>
      </c>
      <c r="C48" s="534">
        <v>1</v>
      </c>
      <c r="D48" s="534">
        <v>30</v>
      </c>
      <c r="E48" s="453">
        <f t="shared" si="7"/>
        <v>17.329999999999998</v>
      </c>
      <c r="F48" s="475">
        <f t="shared" si="8"/>
        <v>0.57999999999999996</v>
      </c>
      <c r="G48" s="438"/>
      <c r="H48" s="433">
        <v>17.8</v>
      </c>
      <c r="I48" s="433">
        <v>17.149999999999999</v>
      </c>
      <c r="J48" s="433">
        <v>17.04</v>
      </c>
      <c r="K48" s="370">
        <f t="shared" si="2"/>
        <v>17.329999999999998</v>
      </c>
    </row>
    <row r="49" spans="1:13" ht="12.75" customHeight="1" x14ac:dyDescent="0.2">
      <c r="A49" s="530">
        <v>5</v>
      </c>
      <c r="B49" s="313" t="s">
        <v>371</v>
      </c>
      <c r="C49" s="531">
        <v>1</v>
      </c>
      <c r="D49" s="531">
        <v>30</v>
      </c>
      <c r="E49" s="453">
        <f t="shared" si="7"/>
        <v>44.47</v>
      </c>
      <c r="F49" s="451">
        <f t="shared" si="8"/>
        <v>1.48</v>
      </c>
      <c r="G49" s="438"/>
      <c r="H49" s="432">
        <v>60</v>
      </c>
      <c r="I49" s="432">
        <v>35.5</v>
      </c>
      <c r="J49" s="432">
        <v>37.9</v>
      </c>
      <c r="K49" s="369">
        <f t="shared" si="2"/>
        <v>44.47</v>
      </c>
    </row>
    <row r="50" spans="1:13" x14ac:dyDescent="0.2">
      <c r="A50" s="532">
        <v>6</v>
      </c>
      <c r="B50" s="533" t="s">
        <v>370</v>
      </c>
      <c r="C50" s="534">
        <v>1</v>
      </c>
      <c r="D50" s="534">
        <v>30</v>
      </c>
      <c r="E50" s="453">
        <f t="shared" si="7"/>
        <v>3.95</v>
      </c>
      <c r="F50" s="475">
        <f t="shared" si="8"/>
        <v>0.13</v>
      </c>
      <c r="G50" s="438"/>
      <c r="H50" s="433">
        <v>4.24</v>
      </c>
      <c r="I50" s="433">
        <v>3.48</v>
      </c>
      <c r="J50" s="433">
        <v>4.1399999999999997</v>
      </c>
      <c r="K50" s="370">
        <f t="shared" si="2"/>
        <v>3.95</v>
      </c>
    </row>
    <row r="51" spans="1:13" x14ac:dyDescent="0.2">
      <c r="A51" s="530">
        <v>7</v>
      </c>
      <c r="B51" s="313" t="s">
        <v>369</v>
      </c>
      <c r="C51" s="531">
        <v>1</v>
      </c>
      <c r="D51" s="531">
        <v>30</v>
      </c>
      <c r="E51" s="453">
        <f t="shared" si="7"/>
        <v>6.83</v>
      </c>
      <c r="F51" s="451">
        <f t="shared" si="8"/>
        <v>0.23</v>
      </c>
      <c r="G51" s="438"/>
      <c r="H51" s="432">
        <v>7.65</v>
      </c>
      <c r="I51" s="432">
        <v>5.45</v>
      </c>
      <c r="J51" s="432">
        <v>7.4</v>
      </c>
      <c r="K51" s="369">
        <f t="shared" si="2"/>
        <v>6.83</v>
      </c>
    </row>
    <row r="52" spans="1:13" ht="25.5" x14ac:dyDescent="0.2">
      <c r="A52" s="532">
        <v>8</v>
      </c>
      <c r="B52" s="533" t="s">
        <v>358</v>
      </c>
      <c r="C52" s="534">
        <v>2</v>
      </c>
      <c r="D52" s="534">
        <v>30</v>
      </c>
      <c r="E52" s="453">
        <f t="shared" si="7"/>
        <v>35.46</v>
      </c>
      <c r="F52" s="475">
        <f t="shared" si="8"/>
        <v>2.36</v>
      </c>
      <c r="G52" s="438"/>
      <c r="H52" s="433">
        <v>48.88</v>
      </c>
      <c r="I52" s="433">
        <v>30.72</v>
      </c>
      <c r="J52" s="433">
        <v>26.78</v>
      </c>
      <c r="K52" s="370">
        <f t="shared" si="2"/>
        <v>35.46</v>
      </c>
    </row>
    <row r="53" spans="1:13" ht="25.5" x14ac:dyDescent="0.2">
      <c r="A53" s="530">
        <v>9</v>
      </c>
      <c r="B53" s="313" t="s">
        <v>372</v>
      </c>
      <c r="C53" s="531">
        <v>4</v>
      </c>
      <c r="D53" s="531">
        <v>30</v>
      </c>
      <c r="E53" s="453">
        <f t="shared" si="7"/>
        <v>6.33</v>
      </c>
      <c r="F53" s="451">
        <f t="shared" si="8"/>
        <v>0.84</v>
      </c>
      <c r="G53" s="438"/>
      <c r="H53" s="432">
        <v>5.75</v>
      </c>
      <c r="I53" s="432">
        <v>5.95</v>
      </c>
      <c r="J53" s="432">
        <v>7.3</v>
      </c>
      <c r="K53" s="369">
        <f t="shared" si="2"/>
        <v>6.33</v>
      </c>
      <c r="L53" s="437"/>
      <c r="M53" s="437"/>
    </row>
    <row r="54" spans="1:13" ht="25.5" x14ac:dyDescent="0.2">
      <c r="A54" s="532">
        <v>10</v>
      </c>
      <c r="B54" s="533" t="s">
        <v>373</v>
      </c>
      <c r="C54" s="534">
        <v>2</v>
      </c>
      <c r="D54" s="534">
        <v>30</v>
      </c>
      <c r="E54" s="453">
        <f t="shared" si="7"/>
        <v>3.31</v>
      </c>
      <c r="F54" s="475">
        <f t="shared" si="8"/>
        <v>0.22</v>
      </c>
      <c r="G54" s="438"/>
      <c r="H54" s="433">
        <v>3.19</v>
      </c>
      <c r="I54" s="433">
        <v>3.08</v>
      </c>
      <c r="J54" s="433">
        <v>3.65</v>
      </c>
      <c r="K54" s="370">
        <f t="shared" si="2"/>
        <v>3.31</v>
      </c>
      <c r="L54" s="437"/>
      <c r="M54" s="437"/>
    </row>
    <row r="55" spans="1:13" x14ac:dyDescent="0.2">
      <c r="A55" s="530">
        <v>11</v>
      </c>
      <c r="B55" s="313" t="s">
        <v>359</v>
      </c>
      <c r="C55" s="531">
        <v>2</v>
      </c>
      <c r="D55" s="531">
        <v>30</v>
      </c>
      <c r="E55" s="453">
        <f t="shared" si="7"/>
        <v>3.64</v>
      </c>
      <c r="F55" s="451">
        <f t="shared" si="8"/>
        <v>0.24</v>
      </c>
      <c r="G55" s="438"/>
      <c r="H55" s="432">
        <v>3.7</v>
      </c>
      <c r="I55" s="432">
        <v>3.7</v>
      </c>
      <c r="J55" s="432">
        <v>3.51</v>
      </c>
      <c r="K55" s="369">
        <f t="shared" si="2"/>
        <v>3.64</v>
      </c>
    </row>
    <row r="56" spans="1:13" ht="25.5" customHeight="1" thickBot="1" x14ac:dyDescent="0.3">
      <c r="A56" s="676" t="s">
        <v>202</v>
      </c>
      <c r="B56" s="676" t="s">
        <v>202</v>
      </c>
      <c r="C56" s="676"/>
      <c r="D56" s="676"/>
      <c r="E56" s="463"/>
      <c r="F56" s="463"/>
      <c r="G56" s="676"/>
      <c r="H56" s="676"/>
      <c r="I56" s="463"/>
      <c r="J56" s="463"/>
      <c r="K56" s="463"/>
      <c r="L56" s="437"/>
      <c r="M56" s="437"/>
    </row>
    <row r="57" spans="1:13" ht="36.75" thickTop="1" x14ac:dyDescent="0.2">
      <c r="A57" s="456" t="s">
        <v>137</v>
      </c>
      <c r="B57" s="456" t="s">
        <v>318</v>
      </c>
      <c r="C57" s="293" t="s">
        <v>203</v>
      </c>
      <c r="D57" s="293" t="s">
        <v>380</v>
      </c>
      <c r="E57" s="293" t="s">
        <v>197</v>
      </c>
      <c r="F57" s="293" t="s">
        <v>201</v>
      </c>
      <c r="G57" s="439"/>
      <c r="H57" s="315" t="s">
        <v>192</v>
      </c>
      <c r="I57" s="315" t="s">
        <v>193</v>
      </c>
      <c r="J57" s="315" t="s">
        <v>194</v>
      </c>
      <c r="K57" s="315" t="s">
        <v>195</v>
      </c>
      <c r="L57" s="437"/>
      <c r="M57" s="437"/>
    </row>
    <row r="58" spans="1:13" ht="25.5" x14ac:dyDescent="0.2">
      <c r="A58" s="530">
        <v>1</v>
      </c>
      <c r="B58" s="313" t="s">
        <v>374</v>
      </c>
      <c r="C58" s="531">
        <v>1</v>
      </c>
      <c r="D58" s="531">
        <v>120</v>
      </c>
      <c r="E58" s="453">
        <f>K58</f>
        <v>388.67</v>
      </c>
      <c r="F58" s="451">
        <f>ROUND(((E58*C58)/D58),2)</f>
        <v>3.24</v>
      </c>
      <c r="G58" s="438"/>
      <c r="H58" s="432">
        <v>328</v>
      </c>
      <c r="I58" s="432">
        <v>459</v>
      </c>
      <c r="J58" s="432">
        <v>379</v>
      </c>
      <c r="K58" s="369">
        <f t="shared" si="2"/>
        <v>388.67</v>
      </c>
      <c r="L58" s="437"/>
      <c r="M58" s="437"/>
    </row>
    <row r="59" spans="1:13" ht="51" x14ac:dyDescent="0.2">
      <c r="A59" s="532">
        <v>2</v>
      </c>
      <c r="B59" s="533" t="s">
        <v>361</v>
      </c>
      <c r="C59" s="534">
        <v>1</v>
      </c>
      <c r="D59" s="534">
        <v>120</v>
      </c>
      <c r="E59" s="453">
        <f>K59</f>
        <v>440.08</v>
      </c>
      <c r="F59" s="475">
        <f t="shared" ref="F59:F60" si="9">ROUND(((E59*C59)/D59),2)</f>
        <v>3.67</v>
      </c>
      <c r="G59" s="438"/>
      <c r="H59" s="433">
        <v>477.9</v>
      </c>
      <c r="I59" s="433">
        <v>351</v>
      </c>
      <c r="J59" s="433">
        <v>491.35</v>
      </c>
      <c r="K59" s="370">
        <f t="shared" si="2"/>
        <v>440.08</v>
      </c>
      <c r="L59" s="437"/>
      <c r="M59" s="437"/>
    </row>
    <row r="60" spans="1:13" x14ac:dyDescent="0.2">
      <c r="A60" s="530">
        <v>3</v>
      </c>
      <c r="B60" s="313" t="s">
        <v>362</v>
      </c>
      <c r="C60" s="531">
        <v>1</v>
      </c>
      <c r="D60" s="531">
        <v>120</v>
      </c>
      <c r="E60" s="453">
        <f>K60</f>
        <v>806.63</v>
      </c>
      <c r="F60" s="451">
        <f t="shared" si="9"/>
        <v>6.72</v>
      </c>
      <c r="G60" s="438"/>
      <c r="H60" s="432">
        <v>882.34</v>
      </c>
      <c r="I60" s="432">
        <v>780.65</v>
      </c>
      <c r="J60" s="432">
        <v>756.9</v>
      </c>
      <c r="K60" s="369">
        <f t="shared" si="2"/>
        <v>806.63</v>
      </c>
    </row>
    <row r="61" spans="1:13" ht="25.5" customHeight="1" thickBot="1" x14ac:dyDescent="0.3">
      <c r="A61" s="676" t="s">
        <v>376</v>
      </c>
      <c r="B61" s="676"/>
      <c r="C61" s="676"/>
      <c r="D61" s="676"/>
      <c r="E61" s="463"/>
      <c r="F61" s="463"/>
      <c r="G61" s="676"/>
      <c r="H61" s="676"/>
      <c r="I61" s="676"/>
      <c r="J61" s="676"/>
      <c r="K61" s="463"/>
      <c r="L61" s="437"/>
      <c r="M61" s="437"/>
    </row>
    <row r="62" spans="1:13" ht="39" customHeight="1" thickTop="1" x14ac:dyDescent="0.2">
      <c r="A62" s="456" t="s">
        <v>137</v>
      </c>
      <c r="B62" s="456" t="s">
        <v>318</v>
      </c>
      <c r="C62" s="293" t="s">
        <v>204</v>
      </c>
      <c r="D62" s="293" t="s">
        <v>205</v>
      </c>
      <c r="E62" s="293" t="s">
        <v>197</v>
      </c>
      <c r="F62" s="293" t="s">
        <v>198</v>
      </c>
      <c r="G62" s="439"/>
      <c r="H62" s="315" t="s">
        <v>192</v>
      </c>
      <c r="I62" s="315" t="s">
        <v>193</v>
      </c>
      <c r="J62" s="315" t="s">
        <v>194</v>
      </c>
      <c r="K62" s="315" t="s">
        <v>195</v>
      </c>
    </row>
    <row r="63" spans="1:13" ht="25.5" x14ac:dyDescent="0.2">
      <c r="A63" s="530">
        <v>1</v>
      </c>
      <c r="B63" s="313" t="s">
        <v>363</v>
      </c>
      <c r="C63" s="531">
        <v>3</v>
      </c>
      <c r="D63" s="531">
        <v>10</v>
      </c>
      <c r="E63" s="453">
        <f t="shared" ref="E63:E70" si="10">K63</f>
        <v>46.97</v>
      </c>
      <c r="F63" s="451">
        <f>ROUND(((C63*E63)/D63),2)</f>
        <v>14.09</v>
      </c>
      <c r="G63" s="438"/>
      <c r="H63" s="432">
        <v>30.9</v>
      </c>
      <c r="I63" s="432">
        <v>55</v>
      </c>
      <c r="J63" s="432">
        <v>55</v>
      </c>
      <c r="K63" s="369">
        <f t="shared" si="2"/>
        <v>46.97</v>
      </c>
    </row>
    <row r="64" spans="1:13" ht="25.5" x14ac:dyDescent="0.2">
      <c r="A64" s="532">
        <v>2</v>
      </c>
      <c r="B64" s="533" t="s">
        <v>364</v>
      </c>
      <c r="C64" s="534">
        <v>3</v>
      </c>
      <c r="D64" s="534">
        <v>10</v>
      </c>
      <c r="E64" s="453">
        <f t="shared" si="10"/>
        <v>28.6</v>
      </c>
      <c r="F64" s="475">
        <f t="shared" ref="F64:F70" si="11">ROUND(((C64*E64)/D64),2)</f>
        <v>8.58</v>
      </c>
      <c r="G64" s="438"/>
      <c r="H64" s="433">
        <v>19.899999999999999</v>
      </c>
      <c r="I64" s="433">
        <v>25.99</v>
      </c>
      <c r="J64" s="433">
        <v>39.9</v>
      </c>
      <c r="K64" s="370">
        <f t="shared" si="2"/>
        <v>28.6</v>
      </c>
    </row>
    <row r="65" spans="1:13" ht="25.5" x14ac:dyDescent="0.2">
      <c r="A65" s="530">
        <v>3</v>
      </c>
      <c r="B65" s="313" t="s">
        <v>365</v>
      </c>
      <c r="C65" s="531">
        <v>2</v>
      </c>
      <c r="D65" s="531">
        <v>10</v>
      </c>
      <c r="E65" s="453">
        <f t="shared" si="10"/>
        <v>35.1</v>
      </c>
      <c r="F65" s="451">
        <f t="shared" si="11"/>
        <v>7.02</v>
      </c>
      <c r="G65" s="438"/>
      <c r="H65" s="432">
        <v>39.9</v>
      </c>
      <c r="I65" s="432">
        <v>35.9</v>
      </c>
      <c r="J65" s="432">
        <v>29.5</v>
      </c>
      <c r="K65" s="369">
        <f t="shared" si="2"/>
        <v>35.1</v>
      </c>
    </row>
    <row r="66" spans="1:13" ht="51" x14ac:dyDescent="0.2">
      <c r="A66" s="532">
        <v>4</v>
      </c>
      <c r="B66" s="533" t="s">
        <v>366</v>
      </c>
      <c r="C66" s="534">
        <v>1</v>
      </c>
      <c r="D66" s="534">
        <v>10</v>
      </c>
      <c r="E66" s="453">
        <f t="shared" si="10"/>
        <v>69.63</v>
      </c>
      <c r="F66" s="475">
        <f t="shared" si="11"/>
        <v>6.96</v>
      </c>
      <c r="G66" s="438"/>
      <c r="H66" s="433">
        <v>74.900000000000006</v>
      </c>
      <c r="I66" s="433">
        <v>64.989999999999995</v>
      </c>
      <c r="J66" s="433">
        <v>69</v>
      </c>
      <c r="K66" s="370">
        <f t="shared" si="2"/>
        <v>69.63</v>
      </c>
    </row>
    <row r="67" spans="1:13" x14ac:dyDescent="0.2">
      <c r="A67" s="530">
        <v>5</v>
      </c>
      <c r="B67" s="313" t="s">
        <v>442</v>
      </c>
      <c r="C67" s="531">
        <v>2</v>
      </c>
      <c r="D67" s="531">
        <v>15</v>
      </c>
      <c r="E67" s="453">
        <f t="shared" si="10"/>
        <v>63.29</v>
      </c>
      <c r="F67" s="451">
        <f t="shared" si="11"/>
        <v>8.44</v>
      </c>
      <c r="G67" s="438"/>
      <c r="H67" s="432">
        <v>49.99</v>
      </c>
      <c r="I67" s="432">
        <v>69.900000000000006</v>
      </c>
      <c r="J67" s="432">
        <v>69.989999999999995</v>
      </c>
      <c r="K67" s="369">
        <f t="shared" si="2"/>
        <v>63.29</v>
      </c>
    </row>
    <row r="68" spans="1:13" ht="38.25" x14ac:dyDescent="0.2">
      <c r="A68" s="532">
        <v>6</v>
      </c>
      <c r="B68" s="533" t="s">
        <v>367</v>
      </c>
      <c r="C68" s="534">
        <v>1</v>
      </c>
      <c r="D68" s="534">
        <v>15</v>
      </c>
      <c r="E68" s="453">
        <f t="shared" si="10"/>
        <v>136.33000000000001</v>
      </c>
      <c r="F68" s="475">
        <f t="shared" si="11"/>
        <v>9.09</v>
      </c>
      <c r="G68" s="438"/>
      <c r="H68" s="433">
        <v>109</v>
      </c>
      <c r="I68" s="433">
        <v>150</v>
      </c>
      <c r="J68" s="433">
        <v>150</v>
      </c>
      <c r="K68" s="370">
        <f t="shared" si="2"/>
        <v>136.33000000000001</v>
      </c>
    </row>
    <row r="69" spans="1:13" ht="25.5" x14ac:dyDescent="0.2">
      <c r="A69" s="530">
        <v>7</v>
      </c>
      <c r="B69" s="313" t="s">
        <v>368</v>
      </c>
      <c r="C69" s="531">
        <v>2</v>
      </c>
      <c r="D69" s="531">
        <v>15</v>
      </c>
      <c r="E69" s="453">
        <f t="shared" si="10"/>
        <v>13.63</v>
      </c>
      <c r="F69" s="451">
        <f t="shared" si="11"/>
        <v>1.82</v>
      </c>
      <c r="G69" s="438"/>
      <c r="H69" s="432">
        <v>13.8</v>
      </c>
      <c r="I69" s="432">
        <v>10.9</v>
      </c>
      <c r="J69" s="432">
        <v>16.2</v>
      </c>
      <c r="K69" s="369">
        <f>ROUND((IF(AND(H69="",I69="",J69="")=TRUE,0,AVERAGE(H69:J69))),2)</f>
        <v>13.63</v>
      </c>
    </row>
    <row r="70" spans="1:13" ht="25.5" x14ac:dyDescent="0.2">
      <c r="A70" s="532">
        <v>8</v>
      </c>
      <c r="B70" s="533" t="s">
        <v>375</v>
      </c>
      <c r="C70" s="534">
        <v>1</v>
      </c>
      <c r="D70" s="534">
        <v>30</v>
      </c>
      <c r="E70" s="453">
        <f t="shared" si="10"/>
        <v>11.08</v>
      </c>
      <c r="F70" s="475">
        <f t="shared" si="11"/>
        <v>0.37</v>
      </c>
      <c r="G70" s="438"/>
      <c r="H70" s="433">
        <v>9.75</v>
      </c>
      <c r="I70" s="433">
        <v>9.3000000000000007</v>
      </c>
      <c r="J70" s="433">
        <v>14.18</v>
      </c>
      <c r="K70" s="370">
        <f>ROUND((IF(AND(H70="",I70="",J70="")=TRUE,0,AVERAGE(H70:J70))),2)</f>
        <v>11.08</v>
      </c>
    </row>
    <row r="71" spans="1:13" ht="25.5" customHeight="1" thickBot="1" x14ac:dyDescent="0.3">
      <c r="A71" s="676" t="s">
        <v>377</v>
      </c>
      <c r="B71" s="676"/>
      <c r="C71" s="676"/>
      <c r="D71" s="676"/>
      <c r="E71" s="463"/>
      <c r="F71" s="463"/>
      <c r="G71" s="463"/>
      <c r="H71" s="463"/>
      <c r="I71" s="463"/>
      <c r="J71" s="463"/>
      <c r="K71" s="463"/>
      <c r="L71" s="437"/>
      <c r="M71" s="437"/>
    </row>
    <row r="72" spans="1:13" ht="39" customHeight="1" thickTop="1" x14ac:dyDescent="0.2">
      <c r="A72" s="456" t="s">
        <v>137</v>
      </c>
      <c r="B72" s="456" t="s">
        <v>318</v>
      </c>
      <c r="C72" s="293" t="s">
        <v>204</v>
      </c>
      <c r="D72" s="293" t="s">
        <v>205</v>
      </c>
      <c r="E72" s="293" t="s">
        <v>197</v>
      </c>
      <c r="F72" s="293" t="s">
        <v>198</v>
      </c>
      <c r="G72" s="438"/>
      <c r="H72" s="371"/>
      <c r="I72" s="371"/>
      <c r="J72" s="371"/>
      <c r="K72" s="371"/>
    </row>
    <row r="73" spans="1:13" ht="25.5" customHeight="1" x14ac:dyDescent="0.2">
      <c r="A73" s="530">
        <v>1</v>
      </c>
      <c r="B73" s="535"/>
      <c r="C73" s="536"/>
      <c r="D73" s="536"/>
      <c r="E73" s="453"/>
      <c r="F73" s="451">
        <f>ROUND((IF(AND(C73="",D73="",E73="")=TRUE,0,((E73*C73)/D73))),2)</f>
        <v>0</v>
      </c>
      <c r="G73" s="438"/>
      <c r="H73" s="371"/>
      <c r="I73" s="371"/>
      <c r="J73" s="371"/>
      <c r="K73" s="371"/>
    </row>
    <row r="74" spans="1:13" ht="25.5" customHeight="1" x14ac:dyDescent="0.2">
      <c r="A74" s="532">
        <v>2</v>
      </c>
      <c r="B74" s="535"/>
      <c r="C74" s="536"/>
      <c r="D74" s="536"/>
      <c r="E74" s="453"/>
      <c r="F74" s="475">
        <f t="shared" ref="F74:F78" si="12">ROUND((IF(AND(C74="",D74="",E74="")=TRUE,0,((E74*C74)/D74))),2)</f>
        <v>0</v>
      </c>
      <c r="G74" s="438"/>
      <c r="H74" s="371"/>
      <c r="I74" s="371"/>
      <c r="J74" s="371"/>
      <c r="K74" s="371"/>
    </row>
    <row r="75" spans="1:13" ht="25.5" customHeight="1" x14ac:dyDescent="0.2">
      <c r="A75" s="530">
        <v>3</v>
      </c>
      <c r="B75" s="535"/>
      <c r="C75" s="536"/>
      <c r="D75" s="536"/>
      <c r="E75" s="453"/>
      <c r="F75" s="451">
        <f t="shared" si="12"/>
        <v>0</v>
      </c>
      <c r="G75" s="438"/>
      <c r="H75" s="371"/>
      <c r="I75" s="371"/>
      <c r="J75" s="371"/>
      <c r="K75" s="371"/>
    </row>
    <row r="76" spans="1:13" ht="25.5" customHeight="1" x14ac:dyDescent="0.2">
      <c r="A76" s="532">
        <v>4</v>
      </c>
      <c r="B76" s="535"/>
      <c r="C76" s="536"/>
      <c r="D76" s="536"/>
      <c r="E76" s="453"/>
      <c r="F76" s="475">
        <f t="shared" si="12"/>
        <v>0</v>
      </c>
      <c r="G76" s="438"/>
      <c r="H76" s="371"/>
      <c r="I76" s="371"/>
      <c r="J76" s="371"/>
      <c r="K76" s="371"/>
    </row>
    <row r="77" spans="1:13" ht="25.5" customHeight="1" x14ac:dyDescent="0.2">
      <c r="A77" s="530">
        <v>5</v>
      </c>
      <c r="B77" s="535"/>
      <c r="C77" s="536"/>
      <c r="D77" s="536"/>
      <c r="E77" s="453"/>
      <c r="F77" s="451">
        <f t="shared" si="12"/>
        <v>0</v>
      </c>
      <c r="G77" s="438"/>
      <c r="H77" s="371"/>
      <c r="I77" s="371"/>
      <c r="J77" s="371"/>
      <c r="K77" s="371"/>
    </row>
    <row r="78" spans="1:13" ht="25.5" customHeight="1" x14ac:dyDescent="0.2">
      <c r="A78" s="532">
        <v>6</v>
      </c>
      <c r="B78" s="535"/>
      <c r="C78" s="536"/>
      <c r="D78" s="536"/>
      <c r="E78" s="453"/>
      <c r="F78" s="475">
        <f t="shared" si="12"/>
        <v>0</v>
      </c>
      <c r="G78" s="438"/>
      <c r="H78" s="371"/>
      <c r="I78" s="371"/>
      <c r="J78" s="371"/>
      <c r="K78" s="371"/>
    </row>
    <row r="79" spans="1:13" ht="13.5" thickBot="1" x14ac:dyDescent="0.25">
      <c r="A79" s="447"/>
      <c r="B79" s="459"/>
      <c r="C79" s="478"/>
      <c r="D79" s="449"/>
      <c r="E79" s="366"/>
      <c r="F79" s="450"/>
      <c r="G79" s="438"/>
      <c r="H79" s="371"/>
      <c r="I79" s="371"/>
      <c r="J79" s="371"/>
      <c r="K79" s="371"/>
    </row>
    <row r="80" spans="1:13" ht="13.5" thickBot="1" x14ac:dyDescent="0.25">
      <c r="A80" s="476" t="s">
        <v>384</v>
      </c>
      <c r="B80" s="364"/>
      <c r="C80" s="478"/>
      <c r="D80" s="449"/>
      <c r="E80" s="464" t="s">
        <v>378</v>
      </c>
      <c r="F80" s="251">
        <f>SUM(F11:F78)</f>
        <v>756.55490000000032</v>
      </c>
      <c r="G80" s="438"/>
      <c r="H80" s="371"/>
      <c r="I80" s="371"/>
      <c r="J80" s="371"/>
      <c r="K80" s="371"/>
    </row>
    <row r="81" spans="1:11" x14ac:dyDescent="0.2">
      <c r="A81" s="460"/>
      <c r="B81" s="563" t="s">
        <v>148</v>
      </c>
      <c r="C81" s="562"/>
      <c r="D81" s="298"/>
      <c r="E81" s="299"/>
      <c r="F81" s="435"/>
      <c r="G81" s="299"/>
      <c r="H81" s="299"/>
      <c r="I81" s="299"/>
      <c r="J81" s="299"/>
      <c r="K81" s="299"/>
    </row>
    <row r="82" spans="1:11" x14ac:dyDescent="0.2">
      <c r="E82" s="440"/>
      <c r="F82" s="440"/>
      <c r="G82" s="440"/>
      <c r="H82" s="440"/>
      <c r="I82" s="440"/>
      <c r="J82" s="440"/>
      <c r="K82" s="440"/>
    </row>
    <row r="83" spans="1:11" x14ac:dyDescent="0.2">
      <c r="E83" s="440"/>
      <c r="F83" s="440"/>
      <c r="G83" s="440"/>
      <c r="H83" s="440"/>
      <c r="I83" s="440"/>
      <c r="J83" s="440"/>
      <c r="K83" s="440"/>
    </row>
    <row r="84" spans="1:11" x14ac:dyDescent="0.2">
      <c r="E84" s="440"/>
      <c r="F84" s="440"/>
      <c r="G84" s="440"/>
      <c r="H84" s="440"/>
      <c r="I84" s="440"/>
      <c r="J84" s="440"/>
      <c r="K84" s="440"/>
    </row>
    <row r="85" spans="1:11" x14ac:dyDescent="0.2">
      <c r="E85" s="440"/>
      <c r="F85" s="440"/>
      <c r="G85" s="440"/>
      <c r="H85" s="440"/>
      <c r="I85" s="440"/>
      <c r="J85" s="440"/>
      <c r="K85" s="440"/>
    </row>
    <row r="86" spans="1:11" x14ac:dyDescent="0.2">
      <c r="E86" s="440"/>
      <c r="F86" s="440"/>
      <c r="G86" s="440"/>
      <c r="H86" s="440"/>
      <c r="I86" s="440"/>
      <c r="J86" s="440"/>
      <c r="K86" s="440"/>
    </row>
    <row r="87" spans="1:11" x14ac:dyDescent="0.2">
      <c r="E87" s="440"/>
      <c r="F87" s="440"/>
      <c r="G87" s="440"/>
      <c r="H87" s="440"/>
      <c r="I87" s="440"/>
      <c r="J87" s="440"/>
      <c r="K87" s="440"/>
    </row>
    <row r="88" spans="1:11" x14ac:dyDescent="0.2">
      <c r="E88" s="440"/>
      <c r="F88" s="440"/>
      <c r="G88" s="440"/>
      <c r="H88" s="440"/>
      <c r="I88" s="440"/>
      <c r="J88" s="440"/>
      <c r="K88" s="440"/>
    </row>
    <row r="89" spans="1:11" x14ac:dyDescent="0.2">
      <c r="E89" s="440"/>
      <c r="F89" s="440"/>
      <c r="G89" s="440"/>
      <c r="H89" s="440"/>
      <c r="I89" s="440"/>
      <c r="J89" s="440"/>
      <c r="K89" s="440"/>
    </row>
    <row r="90" spans="1:11" x14ac:dyDescent="0.2">
      <c r="E90" s="440"/>
      <c r="F90" s="440"/>
      <c r="G90" s="440"/>
      <c r="H90" s="440"/>
      <c r="I90" s="440"/>
      <c r="J90" s="440"/>
      <c r="K90" s="440"/>
    </row>
    <row r="91" spans="1:11" x14ac:dyDescent="0.2">
      <c r="E91" s="440"/>
      <c r="F91" s="440"/>
      <c r="G91" s="440"/>
      <c r="H91" s="440"/>
      <c r="I91" s="440"/>
      <c r="J91" s="440"/>
      <c r="K91" s="440"/>
    </row>
    <row r="92" spans="1:11" x14ac:dyDescent="0.2">
      <c r="E92" s="440"/>
      <c r="F92" s="440"/>
      <c r="G92" s="440"/>
      <c r="H92" s="440"/>
      <c r="I92" s="440"/>
      <c r="J92" s="440"/>
      <c r="K92" s="440"/>
    </row>
    <row r="93" spans="1:11" x14ac:dyDescent="0.2">
      <c r="E93" s="440"/>
      <c r="F93" s="440"/>
      <c r="G93" s="440"/>
      <c r="H93" s="440"/>
      <c r="I93" s="440"/>
      <c r="J93" s="440"/>
      <c r="K93" s="440"/>
    </row>
    <row r="94" spans="1:11" x14ac:dyDescent="0.2">
      <c r="E94" s="440"/>
      <c r="F94" s="440"/>
      <c r="G94" s="440"/>
      <c r="H94" s="440"/>
      <c r="I94" s="440"/>
      <c r="J94" s="440"/>
      <c r="K94" s="440"/>
    </row>
    <row r="95" spans="1:11" x14ac:dyDescent="0.2">
      <c r="E95" s="440"/>
      <c r="F95" s="440"/>
      <c r="G95" s="440"/>
      <c r="H95" s="440"/>
      <c r="I95" s="440"/>
      <c r="J95" s="440"/>
      <c r="K95" s="440"/>
    </row>
    <row r="96" spans="1:11" x14ac:dyDescent="0.2">
      <c r="E96" s="440"/>
      <c r="F96" s="440"/>
      <c r="G96" s="440"/>
      <c r="H96" s="440"/>
      <c r="I96" s="440"/>
      <c r="J96" s="440"/>
      <c r="K96" s="440"/>
    </row>
    <row r="97" spans="5:11" x14ac:dyDescent="0.2">
      <c r="E97" s="440"/>
      <c r="F97" s="440"/>
      <c r="G97" s="440"/>
      <c r="H97" s="440"/>
      <c r="I97" s="440"/>
      <c r="J97" s="440"/>
      <c r="K97" s="440"/>
    </row>
    <row r="98" spans="5:11" x14ac:dyDescent="0.2">
      <c r="E98" s="440"/>
      <c r="F98" s="440"/>
      <c r="G98" s="440"/>
      <c r="H98" s="440"/>
      <c r="I98" s="440"/>
      <c r="J98" s="440"/>
      <c r="K98" s="440"/>
    </row>
    <row r="99" spans="5:11" x14ac:dyDescent="0.2">
      <c r="E99" s="440"/>
      <c r="F99" s="440"/>
      <c r="G99" s="440"/>
      <c r="H99" s="440"/>
      <c r="I99" s="440"/>
      <c r="J99" s="440"/>
      <c r="K99" s="440"/>
    </row>
    <row r="100" spans="5:11" x14ac:dyDescent="0.2">
      <c r="E100" s="440"/>
      <c r="F100" s="440"/>
      <c r="G100" s="440"/>
      <c r="H100" s="440"/>
      <c r="I100" s="440"/>
      <c r="J100" s="440"/>
      <c r="K100" s="440"/>
    </row>
    <row r="101" spans="5:11" x14ac:dyDescent="0.2">
      <c r="E101" s="440"/>
      <c r="F101" s="440"/>
      <c r="G101" s="440"/>
      <c r="H101" s="440"/>
      <c r="I101" s="440"/>
      <c r="J101" s="440"/>
      <c r="K101" s="440"/>
    </row>
    <row r="102" spans="5:11" x14ac:dyDescent="0.2">
      <c r="E102" s="440"/>
      <c r="F102" s="440"/>
      <c r="G102" s="440"/>
      <c r="H102" s="440"/>
      <c r="I102" s="440"/>
      <c r="J102" s="440"/>
      <c r="K102" s="440"/>
    </row>
    <row r="103" spans="5:11" x14ac:dyDescent="0.2">
      <c r="E103" s="440"/>
      <c r="F103" s="440"/>
      <c r="G103" s="440"/>
      <c r="H103" s="440"/>
      <c r="I103" s="440"/>
      <c r="J103" s="440"/>
      <c r="K103" s="440"/>
    </row>
    <row r="104" spans="5:11" x14ac:dyDescent="0.2">
      <c r="E104" s="440"/>
      <c r="F104" s="440"/>
      <c r="G104" s="440"/>
      <c r="H104" s="440"/>
      <c r="I104" s="440"/>
      <c r="J104" s="440"/>
      <c r="K104" s="440"/>
    </row>
    <row r="105" spans="5:11" x14ac:dyDescent="0.2">
      <c r="E105" s="440"/>
      <c r="F105" s="440"/>
      <c r="G105" s="440"/>
      <c r="H105" s="440"/>
      <c r="I105" s="440"/>
      <c r="J105" s="440"/>
      <c r="K105" s="440"/>
    </row>
    <row r="106" spans="5:11" x14ac:dyDescent="0.2">
      <c r="E106" s="440"/>
      <c r="F106" s="440"/>
      <c r="G106" s="440"/>
      <c r="H106" s="440"/>
      <c r="I106" s="440"/>
      <c r="J106" s="440"/>
      <c r="K106" s="440"/>
    </row>
    <row r="107" spans="5:11" x14ac:dyDescent="0.2">
      <c r="E107" s="440"/>
      <c r="F107" s="440"/>
      <c r="G107" s="440"/>
      <c r="H107" s="440"/>
      <c r="I107" s="440"/>
      <c r="J107" s="440"/>
      <c r="K107" s="440"/>
    </row>
    <row r="108" spans="5:11" x14ac:dyDescent="0.2">
      <c r="E108" s="440"/>
      <c r="F108" s="440"/>
      <c r="G108" s="440"/>
      <c r="H108" s="440"/>
      <c r="I108" s="440"/>
      <c r="J108" s="440"/>
      <c r="K108" s="440"/>
    </row>
    <row r="109" spans="5:11" x14ac:dyDescent="0.2">
      <c r="E109" s="440"/>
      <c r="F109" s="440"/>
      <c r="G109" s="440"/>
      <c r="H109" s="440"/>
      <c r="I109" s="440"/>
      <c r="J109" s="440"/>
      <c r="K109" s="440"/>
    </row>
    <row r="110" spans="5:11" x14ac:dyDescent="0.2">
      <c r="E110" s="440"/>
      <c r="F110" s="440"/>
      <c r="G110" s="440"/>
      <c r="H110" s="440"/>
      <c r="I110" s="440"/>
      <c r="J110" s="440"/>
      <c r="K110" s="440"/>
    </row>
    <row r="111" spans="5:11" x14ac:dyDescent="0.2">
      <c r="E111" s="440"/>
      <c r="F111" s="440"/>
      <c r="G111" s="440"/>
      <c r="H111" s="440"/>
      <c r="I111" s="440"/>
      <c r="J111" s="440"/>
      <c r="K111" s="440"/>
    </row>
    <row r="112" spans="5:11" x14ac:dyDescent="0.2">
      <c r="E112" s="440"/>
      <c r="F112" s="440"/>
      <c r="G112" s="440"/>
      <c r="H112" s="440"/>
      <c r="I112" s="440"/>
      <c r="J112" s="440"/>
      <c r="K112" s="440"/>
    </row>
    <row r="113" spans="5:11" x14ac:dyDescent="0.2">
      <c r="E113" s="440"/>
      <c r="F113" s="440"/>
      <c r="G113" s="440"/>
      <c r="H113" s="440"/>
      <c r="I113" s="440"/>
      <c r="J113" s="440"/>
      <c r="K113" s="440"/>
    </row>
    <row r="114" spans="5:11" x14ac:dyDescent="0.2">
      <c r="E114" s="440"/>
      <c r="F114" s="440"/>
      <c r="G114" s="440"/>
      <c r="H114" s="440"/>
      <c r="I114" s="440"/>
      <c r="J114" s="440"/>
      <c r="K114" s="440"/>
    </row>
    <row r="115" spans="5:11" x14ac:dyDescent="0.2">
      <c r="E115" s="440"/>
      <c r="F115" s="440"/>
      <c r="G115" s="440"/>
      <c r="H115" s="440"/>
      <c r="I115" s="440"/>
      <c r="J115" s="440"/>
      <c r="K115" s="440"/>
    </row>
    <row r="116" spans="5:11" x14ac:dyDescent="0.2">
      <c r="E116" s="440"/>
      <c r="F116" s="440"/>
      <c r="G116" s="440"/>
      <c r="H116" s="440"/>
      <c r="I116" s="440"/>
      <c r="J116" s="440"/>
      <c r="K116" s="440"/>
    </row>
    <row r="117" spans="5:11" x14ac:dyDescent="0.2">
      <c r="E117" s="440"/>
      <c r="F117" s="440"/>
      <c r="G117" s="440"/>
      <c r="H117" s="440"/>
      <c r="I117" s="440"/>
      <c r="J117" s="440"/>
      <c r="K117" s="440"/>
    </row>
    <row r="118" spans="5:11" x14ac:dyDescent="0.2">
      <c r="E118" s="440"/>
      <c r="F118" s="440"/>
      <c r="G118" s="440"/>
      <c r="H118" s="440"/>
      <c r="I118" s="440"/>
      <c r="J118" s="440"/>
      <c r="K118" s="440"/>
    </row>
    <row r="119" spans="5:11" x14ac:dyDescent="0.2">
      <c r="E119" s="440"/>
      <c r="F119" s="440"/>
      <c r="G119" s="440"/>
      <c r="H119" s="440"/>
      <c r="I119" s="440"/>
      <c r="J119" s="440"/>
      <c r="K119" s="440"/>
    </row>
    <row r="120" spans="5:11" x14ac:dyDescent="0.2">
      <c r="E120" s="440"/>
      <c r="F120" s="440"/>
      <c r="G120" s="440"/>
      <c r="H120" s="440"/>
      <c r="I120" s="440"/>
      <c r="J120" s="440"/>
      <c r="K120" s="440"/>
    </row>
    <row r="121" spans="5:11" x14ac:dyDescent="0.2">
      <c r="E121" s="440"/>
      <c r="F121" s="440"/>
      <c r="G121" s="440"/>
      <c r="H121" s="440"/>
      <c r="I121" s="440"/>
      <c r="J121" s="440"/>
      <c r="K121" s="440"/>
    </row>
    <row r="122" spans="5:11" x14ac:dyDescent="0.2">
      <c r="E122" s="440"/>
      <c r="F122" s="440"/>
      <c r="G122" s="440"/>
      <c r="H122" s="440"/>
      <c r="I122" s="440"/>
      <c r="J122" s="440"/>
      <c r="K122" s="440"/>
    </row>
    <row r="123" spans="5:11" x14ac:dyDescent="0.2">
      <c r="E123" s="440"/>
      <c r="F123" s="440"/>
      <c r="G123" s="440"/>
      <c r="H123" s="440"/>
      <c r="I123" s="440"/>
      <c r="J123" s="440"/>
      <c r="K123" s="440"/>
    </row>
    <row r="124" spans="5:11" x14ac:dyDescent="0.2">
      <c r="E124" s="440"/>
      <c r="F124" s="440"/>
      <c r="G124" s="440"/>
      <c r="H124" s="440"/>
      <c r="I124" s="440"/>
      <c r="J124" s="440"/>
      <c r="K124" s="440"/>
    </row>
    <row r="125" spans="5:11" x14ac:dyDescent="0.2">
      <c r="E125" s="440"/>
      <c r="F125" s="440"/>
      <c r="G125" s="440"/>
      <c r="H125" s="440"/>
      <c r="I125" s="440"/>
      <c r="J125" s="440"/>
      <c r="K125" s="440"/>
    </row>
    <row r="126" spans="5:11" x14ac:dyDescent="0.2">
      <c r="E126" s="440"/>
      <c r="F126" s="440"/>
      <c r="G126" s="440"/>
      <c r="H126" s="440"/>
      <c r="I126" s="440"/>
      <c r="J126" s="440"/>
      <c r="K126" s="440"/>
    </row>
  </sheetData>
  <sheetProtection algorithmName="SHA-512" hashValue="7ehbYadCeSXZtW0CvPiMwsCascirXrzkRJKnrKc4PBx42J8lc/KNMjvyy/NcMT4esVEIbfq6EwlyCJomcze/fg==" saltValue="ny28C1c0RJoqW/z5wVRYBQ==" spinCount="100000" sheet="1" objects="1" scenarios="1" selectLockedCells="1"/>
  <mergeCells count="24">
    <mergeCell ref="A1:K1"/>
    <mergeCell ref="A56:B56"/>
    <mergeCell ref="A36:B36"/>
    <mergeCell ref="C36:D36"/>
    <mergeCell ref="G36:H36"/>
    <mergeCell ref="C56:D56"/>
    <mergeCell ref="G56:H56"/>
    <mergeCell ref="A43:B43"/>
    <mergeCell ref="H9:K9"/>
    <mergeCell ref="A4:K4"/>
    <mergeCell ref="A3:K3"/>
    <mergeCell ref="A2:K2"/>
    <mergeCell ref="A9:B9"/>
    <mergeCell ref="G43:H43"/>
    <mergeCell ref="C43:D43"/>
    <mergeCell ref="A8:K8"/>
    <mergeCell ref="A6:K6"/>
    <mergeCell ref="A5:K5"/>
    <mergeCell ref="I61:J61"/>
    <mergeCell ref="A71:B71"/>
    <mergeCell ref="C71:D71"/>
    <mergeCell ref="A61:B61"/>
    <mergeCell ref="C61:D61"/>
    <mergeCell ref="G61:H61"/>
  </mergeCells>
  <printOptions horizontalCentered="1"/>
  <pageMargins left="0.27559055118110237" right="0.27559055118110237" top="0.6692913385826772" bottom="0.39370078740157483" header="0.15748031496062992" footer="3.937007874015748E-2"/>
  <pageSetup paperSize="9" scale="60" orientation="portrait" r:id="rId1"/>
  <headerFooter>
    <oddHeader>&amp;C&amp;G&amp;R&amp;8&amp;P</oddHeader>
    <oddFooter>&amp;L&amp;G
&amp;"Arial,Negrito"&amp;8&amp;K0070C0   SGEC/COC/SECOFC</oddFoot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0">
    <tabColor rgb="FFFFFF00"/>
  </sheetPr>
  <dimension ref="A1:F24"/>
  <sheetViews>
    <sheetView view="pageBreakPreview" zoomScale="96" zoomScaleNormal="100" zoomScaleSheetLayoutView="96" workbookViewId="0">
      <selection activeCell="J13" sqref="J13"/>
    </sheetView>
  </sheetViews>
  <sheetFormatPr defaultRowHeight="15" x14ac:dyDescent="0.25"/>
  <cols>
    <col min="1" max="1" width="6" style="444" customWidth="1"/>
    <col min="2" max="2" width="54.7109375" style="469" customWidth="1"/>
    <col min="3" max="6" width="13.7109375" style="469" customWidth="1"/>
    <col min="7" max="16384" width="9.140625" style="444"/>
  </cols>
  <sheetData>
    <row r="1" spans="1:6" ht="15" customHeight="1" x14ac:dyDescent="0.25">
      <c r="A1" s="682" t="str">
        <f>'POSTO - Estimativa TRE'!A1:P1</f>
        <v>TRIBUNAL REGIONAL ELEITORAL DO PARANÁ</v>
      </c>
      <c r="B1" s="682"/>
      <c r="C1" s="682"/>
      <c r="D1" s="682"/>
      <c r="E1" s="682"/>
      <c r="F1" s="682"/>
    </row>
    <row r="2" spans="1:6" x14ac:dyDescent="0.25">
      <c r="A2" s="637" t="str">
        <f>'POSTO - Estimativa TRE'!A2:P2</f>
        <v xml:space="preserve">PLANILHA DE FORMAÇÃO DE CUSTOS E PREÇOS - ESTIMATIVA TRE </v>
      </c>
      <c r="B2" s="637"/>
      <c r="C2" s="637"/>
      <c r="D2" s="637"/>
      <c r="E2" s="637"/>
      <c r="F2" s="637"/>
    </row>
    <row r="3" spans="1:6" x14ac:dyDescent="0.25">
      <c r="A3" s="635" t="str">
        <f>'POSTO - Estimativa TRE'!A3:P3</f>
        <v>Serviços de Limpeza e Conservação - Polo 4 - Maringá</v>
      </c>
      <c r="B3" s="635"/>
      <c r="C3" s="635"/>
      <c r="D3" s="635"/>
      <c r="E3" s="635"/>
      <c r="F3" s="635"/>
    </row>
    <row r="4" spans="1:6" x14ac:dyDescent="0.25">
      <c r="A4" s="688"/>
      <c r="B4" s="688"/>
      <c r="C4" s="688"/>
      <c r="D4" s="688"/>
      <c r="E4" s="688"/>
      <c r="F4" s="688"/>
    </row>
    <row r="5" spans="1:6" ht="15" customHeight="1" x14ac:dyDescent="0.25">
      <c r="A5" s="630" t="str">
        <f>'POSTO - Estimativa TRE'!A8:P8</f>
        <v>NOME DA EMPRESA</v>
      </c>
      <c r="B5" s="687"/>
      <c r="C5" s="687"/>
      <c r="D5" s="687"/>
      <c r="E5" s="687"/>
      <c r="F5" s="631"/>
    </row>
    <row r="6" spans="1:6" ht="15" customHeight="1" x14ac:dyDescent="0.25">
      <c r="A6" s="632" t="str">
        <f>'POSTO - Estimativa TRE'!A9:P9</f>
        <v>CNPJ</v>
      </c>
      <c r="B6" s="686"/>
      <c r="C6" s="686"/>
      <c r="D6" s="686"/>
      <c r="E6" s="686"/>
      <c r="F6" s="633"/>
    </row>
    <row r="7" spans="1:6" ht="15.75" thickBot="1" x14ac:dyDescent="0.3">
      <c r="B7" s="465"/>
      <c r="C7" s="465"/>
      <c r="D7" s="465"/>
      <c r="E7" s="466"/>
      <c r="F7" s="466"/>
    </row>
    <row r="8" spans="1:6" ht="25.5" customHeight="1" thickBot="1" x14ac:dyDescent="0.3">
      <c r="A8" s="683" t="s">
        <v>383</v>
      </c>
      <c r="B8" s="684"/>
      <c r="C8" s="684"/>
      <c r="D8" s="684"/>
      <c r="E8" s="684"/>
      <c r="F8" s="685"/>
    </row>
    <row r="9" spans="1:6" ht="25.5" customHeight="1" thickBot="1" x14ac:dyDescent="0.3">
      <c r="A9" s="467" t="s">
        <v>196</v>
      </c>
      <c r="B9" s="467"/>
      <c r="C9" s="470"/>
      <c r="D9" s="470"/>
      <c r="E9" s="470"/>
      <c r="F9" s="470"/>
    </row>
    <row r="10" spans="1:6" ht="25.5" customHeight="1" thickTop="1" x14ac:dyDescent="0.25">
      <c r="A10" s="457" t="s">
        <v>137</v>
      </c>
      <c r="B10" s="457" t="s">
        <v>318</v>
      </c>
      <c r="C10" s="457" t="s">
        <v>317</v>
      </c>
      <c r="D10" s="446" t="s">
        <v>200</v>
      </c>
      <c r="E10" s="457" t="s">
        <v>197</v>
      </c>
      <c r="F10" s="446" t="s">
        <v>381</v>
      </c>
    </row>
    <row r="11" spans="1:6" ht="12.75" customHeight="1" x14ac:dyDescent="0.25">
      <c r="A11" s="530">
        <v>3</v>
      </c>
      <c r="B11" s="313" t="s">
        <v>322</v>
      </c>
      <c r="C11" s="292" t="s">
        <v>320</v>
      </c>
      <c r="D11" s="292">
        <v>2</v>
      </c>
      <c r="E11" s="369">
        <f>'INSUMOS Posto 20 hrs'!E13</f>
        <v>6.61</v>
      </c>
      <c r="F11" s="369">
        <f>D11*E11</f>
        <v>13.22</v>
      </c>
    </row>
    <row r="12" spans="1:6" ht="38.25" x14ac:dyDescent="0.25">
      <c r="A12" s="532">
        <v>4</v>
      </c>
      <c r="B12" s="533" t="s">
        <v>323</v>
      </c>
      <c r="C12" s="294" t="s">
        <v>324</v>
      </c>
      <c r="D12" s="294">
        <v>2</v>
      </c>
      <c r="E12" s="370">
        <f>'INSUMOS Posto 20 hrs'!E14</f>
        <v>78.3</v>
      </c>
      <c r="F12" s="370">
        <f>D12*E12</f>
        <v>156.6</v>
      </c>
    </row>
    <row r="13" spans="1:6" ht="38.25" x14ac:dyDescent="0.25">
      <c r="A13" s="530">
        <v>5</v>
      </c>
      <c r="B13" s="313" t="s">
        <v>325</v>
      </c>
      <c r="C13" s="292" t="s">
        <v>324</v>
      </c>
      <c r="D13" s="292">
        <v>3</v>
      </c>
      <c r="E13" s="369">
        <f>'INSUMOS Posto 20 hrs'!E15</f>
        <v>74.459999999999994</v>
      </c>
      <c r="F13" s="369">
        <f>D13*E13</f>
        <v>223.38</v>
      </c>
    </row>
    <row r="14" spans="1:6" ht="25.5" x14ac:dyDescent="0.25">
      <c r="A14" s="532">
        <v>24</v>
      </c>
      <c r="B14" s="533" t="s">
        <v>344</v>
      </c>
      <c r="C14" s="294" t="s">
        <v>320</v>
      </c>
      <c r="D14" s="294">
        <v>2</v>
      </c>
      <c r="E14" s="370">
        <f>'INSUMOS Posto 20 hrs'!E34</f>
        <v>1.72</v>
      </c>
      <c r="F14" s="370">
        <f>D14*E14</f>
        <v>3.44</v>
      </c>
    </row>
    <row r="15" spans="1:6" s="471" customFormat="1" ht="25.5" customHeight="1" thickBot="1" x14ac:dyDescent="0.3">
      <c r="A15" s="470" t="s">
        <v>199</v>
      </c>
      <c r="B15" s="470"/>
      <c r="C15" s="470"/>
      <c r="D15" s="470"/>
      <c r="E15" s="473"/>
      <c r="F15" s="473"/>
    </row>
    <row r="16" spans="1:6" s="445" customFormat="1" ht="26.25" thickTop="1" x14ac:dyDescent="0.25">
      <c r="A16" s="530">
        <v>1</v>
      </c>
      <c r="B16" s="454" t="s">
        <v>347</v>
      </c>
      <c r="C16" s="292" t="s">
        <v>331</v>
      </c>
      <c r="D16" s="292">
        <v>5</v>
      </c>
      <c r="E16" s="369">
        <f>'INSUMOS Posto 20 hrs'!E38</f>
        <v>6.71</v>
      </c>
      <c r="F16" s="369">
        <f t="shared" ref="F16:F19" si="0">D16*E16</f>
        <v>33.549999999999997</v>
      </c>
    </row>
    <row r="17" spans="1:6" s="445" customFormat="1" ht="12.75" customHeight="1" x14ac:dyDescent="0.25">
      <c r="A17" s="532">
        <v>2</v>
      </c>
      <c r="B17" s="455" t="s">
        <v>348</v>
      </c>
      <c r="C17" s="294" t="s">
        <v>324</v>
      </c>
      <c r="D17" s="294">
        <v>3</v>
      </c>
      <c r="E17" s="370">
        <f>'INSUMOS Posto 20 hrs'!E39</f>
        <v>2.77</v>
      </c>
      <c r="F17" s="370">
        <f t="shared" si="0"/>
        <v>8.31</v>
      </c>
    </row>
    <row r="18" spans="1:6" s="445" customFormat="1" ht="25.5" x14ac:dyDescent="0.25">
      <c r="A18" s="530">
        <v>3</v>
      </c>
      <c r="B18" s="454" t="s">
        <v>349</v>
      </c>
      <c r="C18" s="292" t="s">
        <v>331</v>
      </c>
      <c r="D18" s="292">
        <v>1</v>
      </c>
      <c r="E18" s="369">
        <f>'INSUMOS Posto 20 hrs'!E40</f>
        <v>11.35</v>
      </c>
      <c r="F18" s="369">
        <f t="shared" si="0"/>
        <v>11.35</v>
      </c>
    </row>
    <row r="19" spans="1:6" s="445" customFormat="1" ht="12.75" customHeight="1" x14ac:dyDescent="0.25">
      <c r="A19" s="532">
        <v>4</v>
      </c>
      <c r="B19" s="455" t="s">
        <v>350</v>
      </c>
      <c r="C19" s="294" t="s">
        <v>324</v>
      </c>
      <c r="D19" s="294">
        <v>1</v>
      </c>
      <c r="E19" s="370">
        <f>'INSUMOS Posto 20 hrs'!E41</f>
        <v>2.36</v>
      </c>
      <c r="F19" s="370">
        <f t="shared" si="0"/>
        <v>2.36</v>
      </c>
    </row>
    <row r="20" spans="1:6" s="445" customFormat="1" ht="12.75" customHeight="1" x14ac:dyDescent="0.25">
      <c r="B20" s="364"/>
      <c r="C20" s="365"/>
      <c r="D20" s="365"/>
      <c r="E20" s="468"/>
      <c r="F20" s="468"/>
    </row>
    <row r="21" spans="1:6" s="445" customFormat="1" ht="12.75" customHeight="1" x14ac:dyDescent="0.25">
      <c r="B21" s="364"/>
      <c r="C21" s="365"/>
      <c r="D21" s="365"/>
      <c r="E21" s="472" t="s">
        <v>433</v>
      </c>
      <c r="F21" s="538">
        <f>SUM(F11:F19)</f>
        <v>452.21000000000004</v>
      </c>
    </row>
    <row r="22" spans="1:6" s="445" customFormat="1" ht="12.75" customHeight="1" x14ac:dyDescent="0.25">
      <c r="B22" s="364"/>
      <c r="C22" s="365"/>
      <c r="D22" s="472" t="s">
        <v>434</v>
      </c>
      <c r="E22" s="537">
        <f>'CITL - Estimativa TRE'!B18</f>
        <v>0.30445795339412363</v>
      </c>
      <c r="F22" s="538">
        <f>ROUND((F21*E22),2)</f>
        <v>137.68</v>
      </c>
    </row>
    <row r="23" spans="1:6" s="445" customFormat="1" ht="12.75" customHeight="1" thickBot="1" x14ac:dyDescent="0.3">
      <c r="B23" s="364"/>
      <c r="C23" s="365"/>
      <c r="D23" s="365"/>
      <c r="E23" s="468"/>
      <c r="F23" s="539"/>
    </row>
    <row r="24" spans="1:6" s="445" customFormat="1" ht="12.75" customHeight="1" thickBot="1" x14ac:dyDescent="0.3">
      <c r="A24" s="561" t="s">
        <v>435</v>
      </c>
      <c r="B24" s="419"/>
      <c r="C24" s="365"/>
      <c r="D24" s="365"/>
      <c r="E24" s="472" t="s">
        <v>382</v>
      </c>
      <c r="F24" s="474">
        <f>F21+F22</f>
        <v>589.8900000000001</v>
      </c>
    </row>
  </sheetData>
  <sheetProtection algorithmName="SHA-512" hashValue="Jq1V+kUymUjVUmFtiOajNDjbCJVv+8pwUbfQVbXxQIKgFK/XTOhZFEExRqQ0fBJenfpNkBZLhJUQzNPqJ+132w==" saltValue="132OzBtoTAz7t12AXWnPGg==" spinCount="100000" sheet="1" objects="1" scenarios="1" selectLockedCells="1"/>
  <mergeCells count="7">
    <mergeCell ref="A2:F2"/>
    <mergeCell ref="A1:F1"/>
    <mergeCell ref="A8:F8"/>
    <mergeCell ref="A6:F6"/>
    <mergeCell ref="A5:F5"/>
    <mergeCell ref="A4:F4"/>
    <mergeCell ref="A3:F3"/>
  </mergeCells>
  <printOptions horizontalCentered="1"/>
  <pageMargins left="0.19685039370078741" right="0.19685039370078741" top="0.86614173228346458" bottom="0.47244094488188981" header="0.19685039370078741" footer="3.937007874015748E-2"/>
  <pageSetup paperSize="9" scale="85" orientation="portrait" r:id="rId1"/>
  <headerFooter>
    <oddHeader>&amp;C&amp;G&amp;R&amp;8&amp;P</oddHeader>
    <oddFooter>&amp;L&amp;G
&amp;"Arial,Negrito"&amp;8&amp;K0070C0SGEC/COC/SECOFC</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tabColor rgb="FFFFFF00"/>
  </sheetPr>
  <dimension ref="A1:F48"/>
  <sheetViews>
    <sheetView view="pageBreakPreview" zoomScaleNormal="100" zoomScaleSheetLayoutView="100" workbookViewId="0">
      <selection activeCell="B48" sqref="B48:E48"/>
    </sheetView>
  </sheetViews>
  <sheetFormatPr defaultRowHeight="15" x14ac:dyDescent="0.25"/>
  <cols>
    <col min="1" max="2" width="5.28515625" style="266" customWidth="1"/>
    <col min="3" max="3" width="38.5703125" style="240" customWidth="1"/>
    <col min="4" max="5" width="13.7109375" style="240" customWidth="1"/>
    <col min="6" max="6" width="5.28515625" style="240" customWidth="1"/>
    <col min="7" max="16384" width="9.140625" style="240"/>
  </cols>
  <sheetData>
    <row r="1" spans="1:6" ht="15" customHeight="1" x14ac:dyDescent="0.25">
      <c r="A1" s="682" t="str">
        <f>'POSTO - Estimativa TRE'!A1:P1</f>
        <v>TRIBUNAL REGIONAL ELEITORAL DO PARANÁ</v>
      </c>
      <c r="B1" s="682"/>
      <c r="C1" s="682"/>
      <c r="D1" s="682"/>
      <c r="E1" s="682"/>
      <c r="F1" s="682"/>
    </row>
    <row r="2" spans="1:6" x14ac:dyDescent="0.25">
      <c r="A2" s="637" t="str">
        <f>'POSTO - Estimativa TRE'!A2:P2</f>
        <v xml:space="preserve">PLANILHA DE FORMAÇÃO DE CUSTOS E PREÇOS - ESTIMATIVA TRE </v>
      </c>
      <c r="B2" s="637"/>
      <c r="C2" s="637"/>
      <c r="D2" s="637"/>
      <c r="E2" s="637"/>
      <c r="F2" s="637"/>
    </row>
    <row r="3" spans="1:6" x14ac:dyDescent="0.25">
      <c r="A3" s="635" t="str">
        <f>'POSTO - Estimativa TRE'!A3:P3</f>
        <v>Serviços de Limpeza e Conservação - Polo 4 - Maringá</v>
      </c>
      <c r="B3" s="635"/>
      <c r="C3" s="635"/>
      <c r="D3" s="635"/>
      <c r="E3" s="635"/>
      <c r="F3" s="635"/>
    </row>
    <row r="4" spans="1:6" x14ac:dyDescent="0.25">
      <c r="A4" s="689"/>
      <c r="B4" s="689"/>
      <c r="C4" s="689"/>
      <c r="D4" s="689"/>
      <c r="E4" s="689"/>
      <c r="F4" s="689"/>
    </row>
    <row r="5" spans="1:6" ht="15" customHeight="1" x14ac:dyDescent="0.25">
      <c r="A5" s="630" t="str">
        <f>'POSTO - Estimativa TRE'!A8:P8</f>
        <v>NOME DA EMPRESA</v>
      </c>
      <c r="B5" s="687"/>
      <c r="C5" s="687"/>
      <c r="D5" s="687"/>
      <c r="E5" s="687"/>
      <c r="F5" s="631"/>
    </row>
    <row r="6" spans="1:6" ht="15" customHeight="1" x14ac:dyDescent="0.25">
      <c r="A6" s="632" t="str">
        <f>'POSTO - Estimativa TRE'!A9:P9</f>
        <v>CNPJ</v>
      </c>
      <c r="B6" s="686"/>
      <c r="C6" s="686"/>
      <c r="D6" s="686"/>
      <c r="E6" s="686"/>
      <c r="F6" s="633"/>
    </row>
    <row r="7" spans="1:6" ht="15.75" thickBot="1" x14ac:dyDescent="0.3">
      <c r="A7" s="421"/>
      <c r="B7" s="421"/>
      <c r="C7" s="421"/>
      <c r="D7" s="421"/>
      <c r="E7" s="421"/>
      <c r="F7" s="422"/>
    </row>
    <row r="8" spans="1:6" ht="15.75" customHeight="1" thickBot="1" x14ac:dyDescent="0.3">
      <c r="A8" s="683" t="s">
        <v>312</v>
      </c>
      <c r="B8" s="684"/>
      <c r="C8" s="684"/>
      <c r="D8" s="684"/>
      <c r="E8" s="684"/>
      <c r="F8" s="685"/>
    </row>
    <row r="9" spans="1:6" ht="15" customHeight="1" x14ac:dyDescent="0.25">
      <c r="A9" s="278"/>
      <c r="B9" s="516"/>
      <c r="C9" s="519"/>
      <c r="D9" s="422"/>
      <c r="E9" s="422"/>
      <c r="F9" s="422"/>
    </row>
    <row r="10" spans="1:6" x14ac:dyDescent="0.25">
      <c r="A10" s="423"/>
      <c r="B10" s="690" t="s">
        <v>311</v>
      </c>
      <c r="C10" s="690"/>
      <c r="D10" s="428" t="s">
        <v>438</v>
      </c>
      <c r="E10" s="428" t="s">
        <v>429</v>
      </c>
      <c r="F10" s="422"/>
    </row>
    <row r="11" spans="1:6" ht="15" customHeight="1" x14ac:dyDescent="0.25">
      <c r="A11" s="423"/>
      <c r="B11" s="425">
        <v>1</v>
      </c>
      <c r="C11" s="426" t="s">
        <v>385</v>
      </c>
      <c r="D11" s="525">
        <v>0</v>
      </c>
      <c r="E11" s="430">
        <f>ROUND((IF('POSTO - Estimativa TRE'!$C$15&gt;0,MAX((D11*(21*2))-(6%*('POSTO - Estimativa TRE'!$C$15+'POSTO - Estimativa TRE'!$D$15)),0),0)),2)</f>
        <v>0</v>
      </c>
      <c r="F11" s="422"/>
    </row>
    <row r="12" spans="1:6" ht="15" customHeight="1" x14ac:dyDescent="0.25">
      <c r="A12" s="423"/>
      <c r="B12" s="425">
        <v>2</v>
      </c>
      <c r="C12" s="426" t="s">
        <v>386</v>
      </c>
      <c r="D12" s="429">
        <v>3.95</v>
      </c>
      <c r="E12" s="430">
        <f>ROUND((IF('POSTO - Estimativa TRE'!$C$15&gt;0,MAX((D12*(21*2))-(6%*('POSTO - Estimativa TRE'!$C$15+'POSTO - Estimativa TRE'!$D$15)),0),0)),2)</f>
        <v>130.62</v>
      </c>
      <c r="F12" s="422"/>
    </row>
    <row r="13" spans="1:6" ht="15" customHeight="1" x14ac:dyDescent="0.25">
      <c r="A13" s="423"/>
      <c r="B13" s="425">
        <v>3</v>
      </c>
      <c r="C13" s="426" t="s">
        <v>387</v>
      </c>
      <c r="D13" s="429">
        <v>0</v>
      </c>
      <c r="E13" s="430">
        <f>ROUND((IF('POSTO - Estimativa TRE'!$C$15&gt;0,MAX((D13*(21*2))-(6%*('POSTO - Estimativa TRE'!$C$15+'POSTO - Estimativa TRE'!$D$15)),0),0)),2)</f>
        <v>0</v>
      </c>
      <c r="F13" s="422"/>
    </row>
    <row r="14" spans="1:6" ht="15" customHeight="1" x14ac:dyDescent="0.25">
      <c r="A14" s="423"/>
      <c r="B14" s="425">
        <v>4</v>
      </c>
      <c r="C14" s="426" t="s">
        <v>388</v>
      </c>
      <c r="D14" s="429">
        <v>3.75</v>
      </c>
      <c r="E14" s="430">
        <f>ROUND((IF('POSTO - Estimativa TRE'!$C$15&gt;0,MAX((D14*(21*2))-(6%*('POSTO - Estimativa TRE'!$C$15+'POSTO - Estimativa TRE'!$D$15)),0),0)),2)</f>
        <v>122.22</v>
      </c>
      <c r="F14" s="422"/>
    </row>
    <row r="15" spans="1:6" ht="15" customHeight="1" x14ac:dyDescent="0.25">
      <c r="A15" s="423"/>
      <c r="B15" s="425">
        <v>5</v>
      </c>
      <c r="C15" s="426" t="s">
        <v>389</v>
      </c>
      <c r="D15" s="429">
        <v>0</v>
      </c>
      <c r="E15" s="430">
        <f>ROUND((IF('POSTO - Estimativa TRE'!$C$15&gt;0,MAX((D15*(21*2))-(6%*('POSTO - Estimativa TRE'!$C$15+'POSTO - Estimativa TRE'!$D$15)),0),0)),2)</f>
        <v>0</v>
      </c>
      <c r="F15" s="422"/>
    </row>
    <row r="16" spans="1:6" ht="15" customHeight="1" x14ac:dyDescent="0.25">
      <c r="A16" s="423"/>
      <c r="B16" s="425">
        <v>6</v>
      </c>
      <c r="C16" s="426" t="s">
        <v>390</v>
      </c>
      <c r="D16" s="429">
        <v>2.95</v>
      </c>
      <c r="E16" s="430">
        <f>ROUND((IF('POSTO - Estimativa TRE'!$C$15&gt;0,MAX((D16*(21*2))-(6%*('POSTO - Estimativa TRE'!$C$15+'POSTO - Estimativa TRE'!$D$15)),0),0)),2)</f>
        <v>88.62</v>
      </c>
      <c r="F16" s="422"/>
    </row>
    <row r="17" spans="1:6" x14ac:dyDescent="0.25">
      <c r="A17" s="423"/>
      <c r="B17" s="425">
        <v>7</v>
      </c>
      <c r="C17" s="426" t="s">
        <v>391</v>
      </c>
      <c r="D17" s="429">
        <v>0</v>
      </c>
      <c r="E17" s="430">
        <f>ROUND((IF('POSTO - Estimativa TRE'!$C$15&gt;0,MAX((D17*(21*2))-(6%*('POSTO - Estimativa TRE'!$C$15+'POSTO - Estimativa TRE'!$D$15)),0),0)),2)</f>
        <v>0</v>
      </c>
      <c r="F17" s="422"/>
    </row>
    <row r="18" spans="1:6" ht="15" customHeight="1" x14ac:dyDescent="0.25">
      <c r="A18" s="423"/>
      <c r="B18" s="425">
        <v>8</v>
      </c>
      <c r="C18" s="426" t="s">
        <v>392</v>
      </c>
      <c r="D18" s="429">
        <v>0</v>
      </c>
      <c r="E18" s="430">
        <f>ROUND((IF('POSTO - Estimativa TRE'!$C$15&gt;0,MAX((D18*(21*2))-(6%*('POSTO - Estimativa TRE'!$C$15+'POSTO - Estimativa TRE'!$D$15)),0),0)),2)</f>
        <v>0</v>
      </c>
      <c r="F18" s="422"/>
    </row>
    <row r="19" spans="1:6" ht="15" customHeight="1" x14ac:dyDescent="0.25">
      <c r="A19" s="423"/>
      <c r="B19" s="425">
        <v>9</v>
      </c>
      <c r="C19" s="426" t="s">
        <v>393</v>
      </c>
      <c r="D19" s="429">
        <v>4</v>
      </c>
      <c r="E19" s="430">
        <f>ROUND((IF('POSTO - Estimativa TRE'!$C$15&gt;0,MAX((D19*(21*2))-(6%*('POSTO - Estimativa TRE'!$C$15+'POSTO - Estimativa TRE'!$D$15)),0),0)),2)</f>
        <v>132.72</v>
      </c>
      <c r="F19" s="422"/>
    </row>
    <row r="20" spans="1:6" ht="15" customHeight="1" x14ac:dyDescent="0.25">
      <c r="A20" s="423"/>
      <c r="B20" s="425">
        <v>10</v>
      </c>
      <c r="C20" s="426" t="s">
        <v>394</v>
      </c>
      <c r="D20" s="429">
        <v>0</v>
      </c>
      <c r="E20" s="430">
        <f>ROUND((IF('POSTO - Estimativa TRE'!$C$15&gt;0,MAX((D20*(21*2))-(6%*('POSTO - Estimativa TRE'!$C$15+'POSTO - Estimativa TRE'!$D$15)),0),0)),2)</f>
        <v>0</v>
      </c>
      <c r="F20" s="422"/>
    </row>
    <row r="21" spans="1:6" ht="15" customHeight="1" x14ac:dyDescent="0.25">
      <c r="A21" s="423"/>
      <c r="B21" s="425">
        <v>11</v>
      </c>
      <c r="C21" s="426" t="s">
        <v>395</v>
      </c>
      <c r="D21" s="429">
        <v>0</v>
      </c>
      <c r="E21" s="430">
        <f>ROUND((IF('POSTO - Estimativa TRE'!$C$15&gt;0,MAX((D21*(21*2))-(6%*('POSTO - Estimativa TRE'!$C$15+'POSTO - Estimativa TRE'!$D$15)),0),0)),2)</f>
        <v>0</v>
      </c>
      <c r="F21" s="422"/>
    </row>
    <row r="22" spans="1:6" ht="15" customHeight="1" x14ac:dyDescent="0.25">
      <c r="A22" s="423"/>
      <c r="B22" s="425">
        <v>12</v>
      </c>
      <c r="C22" s="426" t="s">
        <v>396</v>
      </c>
      <c r="D22" s="429">
        <v>0</v>
      </c>
      <c r="E22" s="430">
        <f>ROUND((IF('POSTO - Estimativa TRE'!$C$15&gt;0,MAX((D22*(21*2))-(6%*('POSTO - Estimativa TRE'!$C$15+'POSTO - Estimativa TRE'!$D$15)),0),0)),2)</f>
        <v>0</v>
      </c>
      <c r="F22" s="422"/>
    </row>
    <row r="23" spans="1:6" ht="15" customHeight="1" x14ac:dyDescent="0.25">
      <c r="A23" s="423"/>
      <c r="B23" s="425">
        <v>13</v>
      </c>
      <c r="C23" s="426" t="s">
        <v>397</v>
      </c>
      <c r="D23" s="429">
        <v>0</v>
      </c>
      <c r="E23" s="430">
        <f>ROUND((IF('POSTO - Estimativa TRE'!$C$15&gt;0,MAX((D23*(21*2))-(6%*('POSTO - Estimativa TRE'!$C$15+'POSTO - Estimativa TRE'!$D$15)),0),0)),2)</f>
        <v>0</v>
      </c>
      <c r="F23" s="422"/>
    </row>
    <row r="24" spans="1:6" ht="15" customHeight="1" x14ac:dyDescent="0.25">
      <c r="A24" s="423"/>
      <c r="B24" s="425">
        <v>14</v>
      </c>
      <c r="C24" s="426" t="s">
        <v>398</v>
      </c>
      <c r="D24" s="429">
        <v>0</v>
      </c>
      <c r="E24" s="430">
        <f>ROUND((IF('POSTO - Estimativa TRE'!$C$15&gt;0,MAX((D24*(21*2))-(6%*('POSTO - Estimativa TRE'!$C$15+'POSTO - Estimativa TRE'!$D$15)),0),0)),2)</f>
        <v>0</v>
      </c>
      <c r="F24" s="422"/>
    </row>
    <row r="25" spans="1:6" x14ac:dyDescent="0.25">
      <c r="A25" s="423"/>
      <c r="B25" s="425">
        <v>15</v>
      </c>
      <c r="C25" s="426" t="s">
        <v>399</v>
      </c>
      <c r="D25" s="429">
        <v>0</v>
      </c>
      <c r="E25" s="430">
        <f>ROUND((IF('POSTO - Estimativa TRE'!$C$15&gt;0,MAX((D25*(21*2))-(6%*('POSTO - Estimativa TRE'!$C$15+'POSTO - Estimativa TRE'!$D$15)),0),0)),2)</f>
        <v>0</v>
      </c>
      <c r="F25" s="422"/>
    </row>
    <row r="26" spans="1:6" x14ac:dyDescent="0.25">
      <c r="A26" s="423"/>
      <c r="B26" s="425">
        <v>16</v>
      </c>
      <c r="C26" s="426" t="s">
        <v>400</v>
      </c>
      <c r="D26" s="429">
        <v>0</v>
      </c>
      <c r="E26" s="430">
        <f>ROUND((IF('POSTO - Estimativa TRE'!$C$15&gt;0,MAX((D26*(21*2))-(6%*('POSTO - Estimativa TRE'!$C$15+'POSTO - Estimativa TRE'!$D$15)),0),0)),2)</f>
        <v>0</v>
      </c>
      <c r="F26" s="422"/>
    </row>
    <row r="27" spans="1:6" x14ac:dyDescent="0.25">
      <c r="A27" s="423"/>
      <c r="B27" s="425">
        <v>17</v>
      </c>
      <c r="C27" s="426" t="s">
        <v>401</v>
      </c>
      <c r="D27" s="429">
        <v>0</v>
      </c>
      <c r="E27" s="430">
        <f>ROUND((IF('POSTO - Estimativa TRE'!$C$15&gt;0,MAX((D27*(21*2))-(6%*('POSTO - Estimativa TRE'!$C$15+'POSTO - Estimativa TRE'!$D$15)),0),0)),2)</f>
        <v>0</v>
      </c>
      <c r="F27" s="422"/>
    </row>
    <row r="28" spans="1:6" x14ac:dyDescent="0.25">
      <c r="A28" s="423"/>
      <c r="B28" s="425">
        <v>18</v>
      </c>
      <c r="C28" s="426" t="s">
        <v>402</v>
      </c>
      <c r="D28" s="429">
        <v>4.2</v>
      </c>
      <c r="E28" s="430">
        <f>ROUND((IF('POSTO - Estimativa TRE'!$C$15&gt;0,MAX((D28*(21*2))-(6%*('POSTO - Estimativa TRE'!$C$15+'POSTO - Estimativa TRE'!$D$15)),0),0)),2)</f>
        <v>141.12</v>
      </c>
      <c r="F28" s="422"/>
    </row>
    <row r="29" spans="1:6" x14ac:dyDescent="0.25">
      <c r="A29" s="423"/>
      <c r="B29" s="425">
        <v>19</v>
      </c>
      <c r="C29" s="426" t="s">
        <v>403</v>
      </c>
      <c r="D29" s="429">
        <v>2.6</v>
      </c>
      <c r="E29" s="430">
        <f>ROUND((IF('POSTO - Estimativa TRE'!$C$15&gt;0,MAX((D29*(21*2))-(6%*('POSTO - Estimativa TRE'!$C$15+'POSTO - Estimativa TRE'!$D$15)),0),0)),2)</f>
        <v>73.92</v>
      </c>
      <c r="F29" s="422"/>
    </row>
    <row r="30" spans="1:6" x14ac:dyDescent="0.25">
      <c r="A30" s="423"/>
      <c r="B30" s="425">
        <v>20</v>
      </c>
      <c r="C30" s="426" t="s">
        <v>404</v>
      </c>
      <c r="D30" s="429">
        <v>0</v>
      </c>
      <c r="E30" s="430">
        <f>ROUND((IF('POSTO - Estimativa TRE'!$C$15&gt;0,MAX((D30*(21*2))-(6%*('POSTO - Estimativa TRE'!$C$15+'POSTO - Estimativa TRE'!$D$15)),0),0)),2)</f>
        <v>0</v>
      </c>
      <c r="F30" s="422"/>
    </row>
    <row r="31" spans="1:6" x14ac:dyDescent="0.25">
      <c r="A31" s="423"/>
      <c r="B31" s="425">
        <v>21</v>
      </c>
      <c r="C31" s="426" t="s">
        <v>405</v>
      </c>
      <c r="D31" s="429">
        <v>0</v>
      </c>
      <c r="E31" s="430">
        <f>ROUND((IF('POSTO - Estimativa TRE'!$C$15&gt;0,MAX((D31*(21*2))-(6%*('POSTO - Estimativa TRE'!$C$15+'POSTO - Estimativa TRE'!$D$15)),0),0)),2)</f>
        <v>0</v>
      </c>
      <c r="F31" s="422"/>
    </row>
    <row r="32" spans="1:6" x14ac:dyDescent="0.25">
      <c r="A32" s="423"/>
      <c r="B32" s="425">
        <v>22</v>
      </c>
      <c r="C32" s="426" t="s">
        <v>406</v>
      </c>
      <c r="D32" s="429">
        <v>0</v>
      </c>
      <c r="E32" s="430">
        <f>ROUND((IF('POSTO - Estimativa TRE'!$C$15&gt;0,MAX((D32*(21*2))-(6%*('POSTO - Estimativa TRE'!$C$15+'POSTO - Estimativa TRE'!$D$15)),0),0)),2)</f>
        <v>0</v>
      </c>
      <c r="F32" s="422"/>
    </row>
    <row r="33" spans="1:6" x14ac:dyDescent="0.25">
      <c r="A33" s="423"/>
      <c r="B33" s="425">
        <v>23</v>
      </c>
      <c r="C33" s="426" t="s">
        <v>407</v>
      </c>
      <c r="D33" s="429">
        <v>0</v>
      </c>
      <c r="E33" s="430">
        <f>ROUND((IF('POSTO - Estimativa TRE'!$C$15&gt;0,MAX((D33*(21*2))-(6%*('POSTO - Estimativa TRE'!$C$15+'POSTO - Estimativa TRE'!$D$15)),0),0)),2)</f>
        <v>0</v>
      </c>
      <c r="F33" s="422"/>
    </row>
    <row r="34" spans="1:6" x14ac:dyDescent="0.25">
      <c r="A34" s="423"/>
      <c r="B34" s="425">
        <v>24</v>
      </c>
      <c r="C34" s="426" t="s">
        <v>408</v>
      </c>
      <c r="D34" s="429">
        <v>0</v>
      </c>
      <c r="E34" s="430">
        <f>ROUND((IF('POSTO - Estimativa TRE'!$C$15&gt;0,MAX((D34*(21*2))-(6%*('POSTO - Estimativa TRE'!$C$15+'POSTO - Estimativa TRE'!$D$15)),0),0)),2)</f>
        <v>0</v>
      </c>
      <c r="F34" s="422"/>
    </row>
    <row r="35" spans="1:6" x14ac:dyDescent="0.25">
      <c r="A35" s="423"/>
      <c r="B35" s="425">
        <v>25</v>
      </c>
      <c r="C35" s="521" t="s">
        <v>409</v>
      </c>
      <c r="D35" s="522">
        <v>3.65</v>
      </c>
      <c r="E35" s="430">
        <f>ROUND((IF('POSTO - Estimativa TRE'!$C$15&gt;0,MAX((D35*(21*2))-(6%*('POSTO - Estimativa TRE'!$C$15+'POSTO - Estimativa TRE'!$D$15)),0),0)),2)</f>
        <v>118.02</v>
      </c>
      <c r="F35" s="422"/>
    </row>
    <row r="36" spans="1:6" x14ac:dyDescent="0.25">
      <c r="A36" s="423"/>
      <c r="B36" s="425">
        <v>26</v>
      </c>
      <c r="C36" s="426" t="s">
        <v>410</v>
      </c>
      <c r="D36" s="429">
        <v>0</v>
      </c>
      <c r="E36" s="430">
        <f>ROUND((IF('POSTO - Estimativa TRE'!$C$15&gt;0,MAX((D36*(21*2))-(6%*('POSTO - Estimativa TRE'!$C$15+'POSTO - Estimativa TRE'!$D$15)),0),0)),2)</f>
        <v>0</v>
      </c>
      <c r="F36" s="422"/>
    </row>
    <row r="37" spans="1:6" x14ac:dyDescent="0.25">
      <c r="A37" s="423"/>
      <c r="B37" s="425">
        <v>27</v>
      </c>
      <c r="C37" s="426" t="s">
        <v>411</v>
      </c>
      <c r="D37" s="429">
        <v>0</v>
      </c>
      <c r="E37" s="430">
        <f>ROUND((IF('POSTO - Estimativa TRE'!$C$15&gt;0,MAX((D37*(21*2))-(6%*('POSTO - Estimativa TRE'!$C$15+'POSTO - Estimativa TRE'!$D$15)),0),0)),2)</f>
        <v>0</v>
      </c>
      <c r="F37" s="422"/>
    </row>
    <row r="38" spans="1:6" x14ac:dyDescent="0.25">
      <c r="A38" s="423"/>
      <c r="B38" s="425">
        <v>28</v>
      </c>
      <c r="C38" s="426" t="s">
        <v>412</v>
      </c>
      <c r="D38" s="429">
        <v>0</v>
      </c>
      <c r="E38" s="430">
        <f>ROUND((IF('POSTO - Estimativa TRE'!$C$15&gt;0,MAX((D38*(21*2))-(6%*('POSTO - Estimativa TRE'!$C$15+'POSTO - Estimativa TRE'!$D$15)),0),0)),2)</f>
        <v>0</v>
      </c>
      <c r="F38" s="422"/>
    </row>
    <row r="39" spans="1:6" x14ac:dyDescent="0.25">
      <c r="A39" s="423"/>
      <c r="B39" s="425">
        <v>29</v>
      </c>
      <c r="C39" s="426" t="s">
        <v>418</v>
      </c>
      <c r="D39" s="429">
        <v>0</v>
      </c>
      <c r="E39" s="430">
        <f>ROUND((IF('POSTO - Estimativa TRE'!$C$15&gt;0,MAX((D39*(21*2))-(6%*('POSTO - Estimativa TRE'!$C$15+'POSTO - Estimativa TRE'!$D$15)),0),0)),2)</f>
        <v>0</v>
      </c>
      <c r="F39" s="422"/>
    </row>
    <row r="40" spans="1:6" x14ac:dyDescent="0.25">
      <c r="A40" s="423"/>
      <c r="B40" s="425">
        <v>30</v>
      </c>
      <c r="C40" s="426" t="s">
        <v>413</v>
      </c>
      <c r="D40" s="429">
        <v>3.75</v>
      </c>
      <c r="E40" s="430">
        <f>ROUND((IF('POSTO - Estimativa TRE'!$C$15&gt;0,MAX((D40*(21*2))-(6%*('POSTO - Estimativa TRE'!$C$15+'POSTO - Estimativa TRE'!$D$15)),0),0)),2)</f>
        <v>122.22</v>
      </c>
      <c r="F40" s="422"/>
    </row>
    <row r="41" spans="1:6" x14ac:dyDescent="0.25">
      <c r="A41" s="423"/>
      <c r="B41" s="425">
        <v>31</v>
      </c>
      <c r="C41" s="426" t="s">
        <v>414</v>
      </c>
      <c r="D41" s="429">
        <v>1.75</v>
      </c>
      <c r="E41" s="430">
        <f>ROUND((IF('POSTO - Estimativa TRE'!$C$15&gt;0,MAX((D41*(21*2))-(6%*('POSTO - Estimativa TRE'!$C$15+'POSTO - Estimativa TRE'!$D$15)),0),0)),2)</f>
        <v>38.22</v>
      </c>
      <c r="F41" s="422"/>
    </row>
    <row r="42" spans="1:6" x14ac:dyDescent="0.25">
      <c r="A42" s="423"/>
      <c r="B42" s="425">
        <v>32</v>
      </c>
      <c r="C42" s="426" t="s">
        <v>415</v>
      </c>
      <c r="D42" s="429">
        <v>0</v>
      </c>
      <c r="E42" s="430">
        <f>ROUND((IF('POSTO - Estimativa TRE'!$C$15&gt;0,MAX((D42*(21*2))-(6%*('POSTO - Estimativa TRE'!$C$15+'POSTO - Estimativa TRE'!$D$15)),0),0)),2)</f>
        <v>0</v>
      </c>
      <c r="F42" s="422"/>
    </row>
    <row r="43" spans="1:6" x14ac:dyDescent="0.25">
      <c r="A43" s="423"/>
      <c r="B43" s="425">
        <v>33</v>
      </c>
      <c r="C43" s="426" t="s">
        <v>416</v>
      </c>
      <c r="D43" s="429">
        <v>3.55</v>
      </c>
      <c r="E43" s="430">
        <f>ROUND((IF('POSTO - Estimativa TRE'!$C$15&gt;0,MAX((D43*(21*2))-(6%*('POSTO - Estimativa TRE'!$C$15+'POSTO - Estimativa TRE'!$D$15)),0),0)),2)</f>
        <v>113.82</v>
      </c>
      <c r="F43" s="422"/>
    </row>
    <row r="44" spans="1:6" x14ac:dyDescent="0.25">
      <c r="A44" s="423"/>
      <c r="B44" s="523"/>
      <c r="C44" s="441" t="s">
        <v>431</v>
      </c>
      <c r="D44" s="526">
        <f>ROUND((AVERAGE(D11:D43)),2)</f>
        <v>1.03</v>
      </c>
      <c r="E44" s="506"/>
      <c r="F44" s="422"/>
    </row>
    <row r="45" spans="1:6" ht="15.75" thickBot="1" x14ac:dyDescent="0.3">
      <c r="A45" s="423"/>
      <c r="B45" s="523"/>
      <c r="C45" s="524"/>
      <c r="D45" s="506"/>
      <c r="E45" s="506"/>
      <c r="F45" s="422"/>
    </row>
    <row r="46" spans="1:6" ht="15.75" thickBot="1" x14ac:dyDescent="0.3">
      <c r="A46" s="423"/>
      <c r="B46" s="424"/>
      <c r="C46" s="441"/>
      <c r="D46" s="427" t="s">
        <v>430</v>
      </c>
      <c r="E46" s="431">
        <f>ROUND((AVERAGE(E11:E43)),2)</f>
        <v>32.770000000000003</v>
      </c>
      <c r="F46" s="422"/>
    </row>
    <row r="47" spans="1:6" x14ac:dyDescent="0.25">
      <c r="A47" s="423"/>
      <c r="B47" s="523"/>
      <c r="C47" s="524"/>
      <c r="D47" s="506"/>
      <c r="E47" s="520"/>
      <c r="F47" s="422"/>
    </row>
    <row r="48" spans="1:6" ht="62.25" customHeight="1" x14ac:dyDescent="0.25">
      <c r="A48" s="423"/>
      <c r="B48" s="691" t="s">
        <v>466</v>
      </c>
      <c r="C48" s="691"/>
      <c r="D48" s="691"/>
      <c r="E48" s="691"/>
      <c r="F48" s="422"/>
    </row>
  </sheetData>
  <sheetProtection algorithmName="SHA-512" hashValue="EgBavYQcAX5GBGNAM6UdfAf6iDY36gpaRwUmJ/qN2wJpePlhmz6ffVQ0k5HCtxWRYOJclxoaiMTM+Gle81QLtw==" saltValue="EGgOIjD17Hn8MOV8grs9TA==" spinCount="100000" sheet="1" objects="1" scenarios="1" selectLockedCells="1"/>
  <mergeCells count="9">
    <mergeCell ref="B48:E48"/>
    <mergeCell ref="A5:F5"/>
    <mergeCell ref="A1:F1"/>
    <mergeCell ref="A2:F2"/>
    <mergeCell ref="A3:F3"/>
    <mergeCell ref="A4:F4"/>
    <mergeCell ref="B10:C10"/>
    <mergeCell ref="A8:F8"/>
    <mergeCell ref="A6:F6"/>
  </mergeCells>
  <printOptions horizontalCentered="1"/>
  <pageMargins left="0.19685039370078741" right="0.19685039370078741" top="0.98425196850393704" bottom="0.31496062992125984" header="0.27559055118110237" footer="7.874015748031496E-2"/>
  <pageSetup paperSize="9" scale="90" orientation="portrait" r:id="rId1"/>
  <headerFooter>
    <oddHeader>&amp;C&amp;G&amp;R&amp;8&amp;P</oddHeader>
    <oddFooter>&amp;L&amp;"Arial,Negrito"&amp;8&amp;G
&amp;K04+000   SGEC/COC/SECOFC</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2">
    <tabColor rgb="FFFFFF00"/>
    <pageSetUpPr fitToPage="1"/>
  </sheetPr>
  <dimension ref="A1:U71"/>
  <sheetViews>
    <sheetView showGridLines="0" view="pageBreakPreview" zoomScaleNormal="100" zoomScaleSheetLayoutView="100" workbookViewId="0">
      <selection activeCell="B55" sqref="B55:I55"/>
    </sheetView>
  </sheetViews>
  <sheetFormatPr defaultColWidth="11.42578125" defaultRowHeight="12.75" x14ac:dyDescent="0.2"/>
  <cols>
    <col min="1" max="1" width="5.85546875" style="287" customWidth="1"/>
    <col min="2" max="2" width="50.28515625" style="416" customWidth="1"/>
    <col min="3" max="9" width="14.7109375" style="287" customWidth="1"/>
    <col min="10" max="10" width="14.140625" style="287" customWidth="1"/>
    <col min="11" max="14" width="17.140625" style="287" customWidth="1"/>
    <col min="15" max="15" width="19.85546875" style="287" customWidth="1"/>
    <col min="16" max="16" width="17.140625" style="287" customWidth="1"/>
    <col min="17" max="17" width="34.28515625" style="287" customWidth="1"/>
    <col min="18" max="18" width="17.7109375" style="287" customWidth="1"/>
    <col min="19" max="19" width="13.42578125" style="287" customWidth="1"/>
    <col min="20" max="21" width="11.42578125" style="287" customWidth="1"/>
    <col min="22" max="22" width="16.5703125" style="287" customWidth="1"/>
    <col min="23" max="16384" width="11.42578125" style="287"/>
  </cols>
  <sheetData>
    <row r="1" spans="1:18" ht="18" x14ac:dyDescent="0.25">
      <c r="A1" s="726" t="str">
        <f>'POSTO - Estimativa TRE'!A1:P1</f>
        <v>TRIBUNAL REGIONAL ELEITORAL DO PARANÁ</v>
      </c>
      <c r="B1" s="726"/>
      <c r="C1" s="726"/>
      <c r="D1" s="726"/>
      <c r="E1" s="726"/>
      <c r="F1" s="726"/>
      <c r="G1" s="726"/>
      <c r="H1" s="726"/>
      <c r="I1" s="726"/>
    </row>
    <row r="2" spans="1:18" ht="15" customHeight="1" x14ac:dyDescent="0.2">
      <c r="A2" s="727" t="str">
        <f>'POSTO - Estimativa TRE'!A2:P2</f>
        <v xml:space="preserve">PLANILHA DE FORMAÇÃO DE CUSTOS E PREÇOS - ESTIMATIVA TRE </v>
      </c>
      <c r="B2" s="727"/>
      <c r="C2" s="727"/>
      <c r="D2" s="727"/>
      <c r="E2" s="727"/>
      <c r="F2" s="727"/>
      <c r="G2" s="727"/>
      <c r="H2" s="727"/>
      <c r="I2" s="727"/>
    </row>
    <row r="3" spans="1:18" x14ac:dyDescent="0.2">
      <c r="A3" s="728" t="str">
        <f>'POSTO - Estimativa TRE'!A3:P3</f>
        <v>Serviços de Limpeza e Conservação - Polo 4 - Maringá</v>
      </c>
      <c r="B3" s="728"/>
      <c r="C3" s="728"/>
      <c r="D3" s="728"/>
      <c r="E3" s="728"/>
      <c r="F3" s="728"/>
      <c r="G3" s="728"/>
      <c r="H3" s="728"/>
      <c r="I3" s="728"/>
    </row>
    <row r="4" spans="1:18" x14ac:dyDescent="0.2">
      <c r="A4" s="480"/>
      <c r="B4" s="477"/>
      <c r="C4" s="480"/>
      <c r="D4" s="480"/>
      <c r="E4" s="480"/>
      <c r="F4" s="480"/>
      <c r="G4" s="480"/>
      <c r="H4" s="480"/>
      <c r="I4" s="480"/>
    </row>
    <row r="5" spans="1:18" x14ac:dyDescent="0.2">
      <c r="A5" s="599" t="str">
        <f>'POSTO - Estimativa TRE'!A8:P8</f>
        <v>NOME DA EMPRESA</v>
      </c>
      <c r="B5" s="600"/>
      <c r="C5" s="600"/>
      <c r="D5" s="600"/>
      <c r="E5" s="600"/>
      <c r="F5" s="600"/>
      <c r="G5" s="600"/>
      <c r="H5" s="600"/>
      <c r="I5" s="601"/>
    </row>
    <row r="6" spans="1:18" x14ac:dyDescent="0.2">
      <c r="A6" s="602" t="str">
        <f>'POSTO - Estimativa TRE'!A9:P9</f>
        <v>CNPJ</v>
      </c>
      <c r="B6" s="603"/>
      <c r="C6" s="603"/>
      <c r="D6" s="603"/>
      <c r="E6" s="603"/>
      <c r="F6" s="603"/>
      <c r="G6" s="603"/>
      <c r="H6" s="603"/>
      <c r="I6" s="604"/>
    </row>
    <row r="7" spans="1:18" ht="13.5" thickBot="1" x14ac:dyDescent="0.25">
      <c r="A7" s="725"/>
      <c r="B7" s="725"/>
      <c r="C7" s="725"/>
      <c r="D7" s="725"/>
      <c r="E7" s="725"/>
      <c r="F7" s="725"/>
      <c r="G7" s="725"/>
      <c r="H7" s="725"/>
      <c r="I7" s="725"/>
    </row>
    <row r="8" spans="1:18" ht="25.5" customHeight="1" thickBot="1" x14ac:dyDescent="0.25">
      <c r="A8" s="683" t="s">
        <v>172</v>
      </c>
      <c r="B8" s="684"/>
      <c r="C8" s="684"/>
      <c r="D8" s="684"/>
      <c r="E8" s="684"/>
      <c r="F8" s="684"/>
      <c r="G8" s="684"/>
      <c r="H8" s="684"/>
      <c r="I8" s="685"/>
    </row>
    <row r="9" spans="1:18" x14ac:dyDescent="0.2">
      <c r="A9" s="378"/>
      <c r="B9" s="379"/>
      <c r="C9" s="378"/>
      <c r="D9" s="378"/>
      <c r="E9" s="378"/>
      <c r="F9" s="378"/>
      <c r="G9" s="378"/>
      <c r="H9" s="378"/>
      <c r="I9" s="378"/>
    </row>
    <row r="10" spans="1:18" ht="24.75" customHeight="1" x14ac:dyDescent="0.2">
      <c r="A10" s="380" t="s">
        <v>141</v>
      </c>
      <c r="B10" s="381" t="s">
        <v>149</v>
      </c>
      <c r="C10" s="368" t="s">
        <v>298</v>
      </c>
      <c r="D10" s="382"/>
      <c r="E10" s="378"/>
      <c r="F10" s="378"/>
      <c r="G10" s="378"/>
      <c r="H10" s="378"/>
      <c r="I10" s="378"/>
    </row>
    <row r="11" spans="1:18" x14ac:dyDescent="0.2">
      <c r="A11" s="383">
        <v>1</v>
      </c>
      <c r="B11" s="384" t="str">
        <f>'POSTO - Estimativa TRE'!B15</f>
        <v>Auxiliar de limpeza (CBO 5143-20) - 20 hrs</v>
      </c>
      <c r="C11" s="518">
        <v>20</v>
      </c>
      <c r="D11" s="517"/>
      <c r="E11" s="378"/>
      <c r="F11" s="378"/>
      <c r="G11" s="378"/>
      <c r="H11" s="378"/>
      <c r="I11" s="378"/>
    </row>
    <row r="12" spans="1:18" x14ac:dyDescent="0.2">
      <c r="A12" s="378"/>
      <c r="B12" s="379"/>
      <c r="C12" s="378"/>
      <c r="D12" s="378"/>
      <c r="E12" s="378"/>
      <c r="F12" s="378"/>
      <c r="G12" s="378"/>
      <c r="H12" s="378"/>
      <c r="I12" s="378"/>
    </row>
    <row r="13" spans="1:18" ht="16.5" thickBot="1" x14ac:dyDescent="0.3">
      <c r="A13" s="678" t="s">
        <v>151</v>
      </c>
      <c r="B13" s="678"/>
      <c r="C13" s="678"/>
      <c r="D13" s="678"/>
      <c r="E13" s="678"/>
      <c r="F13" s="678"/>
      <c r="G13" s="678"/>
      <c r="H13" s="678"/>
      <c r="I13" s="678"/>
      <c r="J13" s="385"/>
      <c r="K13" s="386"/>
      <c r="L13" s="386"/>
      <c r="M13" s="386"/>
      <c r="N13" s="386"/>
      <c r="O13" s="386"/>
      <c r="P13" s="386"/>
      <c r="Q13" s="387"/>
    </row>
    <row r="14" spans="1:18" ht="64.5" customHeight="1" thickTop="1" x14ac:dyDescent="0.2">
      <c r="A14" s="710" t="s">
        <v>141</v>
      </c>
      <c r="B14" s="712" t="s">
        <v>149</v>
      </c>
      <c r="C14" s="709" t="s">
        <v>299</v>
      </c>
      <c r="D14" s="724" t="s">
        <v>300</v>
      </c>
      <c r="E14" s="388" t="s">
        <v>150</v>
      </c>
      <c r="F14" s="388" t="s">
        <v>146</v>
      </c>
      <c r="G14" s="720" t="s">
        <v>143</v>
      </c>
      <c r="H14" s="389" t="s">
        <v>208</v>
      </c>
      <c r="I14" s="722" t="s">
        <v>278</v>
      </c>
      <c r="J14" s="385"/>
      <c r="K14" s="386"/>
      <c r="L14" s="386"/>
      <c r="M14" s="386"/>
      <c r="N14" s="386"/>
      <c r="O14" s="386"/>
      <c r="P14" s="386"/>
      <c r="Q14" s="387"/>
      <c r="R14" s="390"/>
    </row>
    <row r="15" spans="1:18" x14ac:dyDescent="0.2">
      <c r="A15" s="710"/>
      <c r="B15" s="712"/>
      <c r="C15" s="714"/>
      <c r="D15" s="723"/>
      <c r="E15" s="301">
        <v>0.2</v>
      </c>
      <c r="F15" s="301">
        <f>'ENCARGOS SOCIAIS-Estimativa TRE'!B23/100</f>
        <v>0.39799999999999996</v>
      </c>
      <c r="G15" s="721"/>
      <c r="H15" s="301">
        <f>'CITL - Estimativa TRE'!B18</f>
        <v>0.30445795339412363</v>
      </c>
      <c r="I15" s="723"/>
      <c r="J15" s="385"/>
      <c r="K15" s="386"/>
      <c r="L15" s="386"/>
      <c r="M15" s="386"/>
      <c r="N15" s="386"/>
      <c r="O15" s="386"/>
      <c r="P15" s="386"/>
      <c r="Q15" s="387"/>
      <c r="R15" s="390"/>
    </row>
    <row r="16" spans="1:18" x14ac:dyDescent="0.2">
      <c r="A16" s="391">
        <v>1</v>
      </c>
      <c r="B16" s="384" t="str">
        <f>B11</f>
        <v>Auxiliar de limpeza (CBO 5143-20) - 20 hrs</v>
      </c>
      <c r="C16" s="730">
        <f>('POSTO - Estimativa TRE'!C15+'POSTO - Estimativa TRE'!D15)</f>
        <v>588.07000000000005</v>
      </c>
      <c r="D16" s="392">
        <f>(C16/(C11*5))*1.5</f>
        <v>8.8210500000000014</v>
      </c>
      <c r="E16" s="392">
        <f>D16*$E$15</f>
        <v>1.7642100000000003</v>
      </c>
      <c r="F16" s="393">
        <f>(D16+E16)*$F$15</f>
        <v>4.2129334800000002</v>
      </c>
      <c r="G16" s="393">
        <f t="shared" ref="G16" si="0">D16+E16+F16</f>
        <v>14.798193480000002</v>
      </c>
      <c r="H16" s="393">
        <f>G16*$H$15</f>
        <v>4.5054277008510644</v>
      </c>
      <c r="I16" s="731">
        <f>ROUND((G16+H16),2)</f>
        <v>19.3</v>
      </c>
      <c r="J16" s="385"/>
      <c r="K16" s="386"/>
      <c r="L16" s="386"/>
      <c r="M16" s="386"/>
      <c r="N16" s="386"/>
      <c r="O16" s="386"/>
      <c r="P16" s="386"/>
      <c r="Q16" s="387"/>
      <c r="R16" s="390"/>
    </row>
    <row r="17" spans="1:18" x14ac:dyDescent="0.2">
      <c r="A17" s="394"/>
      <c r="B17" s="395"/>
      <c r="C17" s="396"/>
      <c r="D17" s="396"/>
      <c r="E17" s="396"/>
      <c r="F17" s="397"/>
      <c r="G17" s="397"/>
      <c r="H17" s="397"/>
      <c r="I17" s="398"/>
      <c r="J17" s="385"/>
      <c r="K17" s="386"/>
      <c r="L17" s="386"/>
      <c r="M17" s="386"/>
      <c r="N17" s="386"/>
      <c r="O17" s="386"/>
      <c r="P17" s="386"/>
      <c r="Q17" s="387"/>
      <c r="R17" s="390"/>
    </row>
    <row r="18" spans="1:18" ht="16.5" thickBot="1" x14ac:dyDescent="0.3">
      <c r="A18" s="678" t="s">
        <v>152</v>
      </c>
      <c r="B18" s="678"/>
      <c r="C18" s="678"/>
      <c r="D18" s="678"/>
      <c r="E18" s="678"/>
      <c r="F18" s="678"/>
      <c r="G18" s="678"/>
      <c r="H18" s="678"/>
      <c r="I18" s="678"/>
      <c r="J18" s="385"/>
      <c r="K18" s="386"/>
      <c r="L18" s="386"/>
      <c r="M18" s="386"/>
      <c r="N18" s="386"/>
      <c r="O18" s="386"/>
      <c r="P18" s="386"/>
      <c r="Q18" s="387"/>
      <c r="R18" s="390"/>
    </row>
    <row r="19" spans="1:18" ht="64.5" customHeight="1" thickTop="1" x14ac:dyDescent="0.2">
      <c r="A19" s="710" t="s">
        <v>141</v>
      </c>
      <c r="B19" s="712" t="s">
        <v>149</v>
      </c>
      <c r="C19" s="709" t="s">
        <v>299</v>
      </c>
      <c r="D19" s="724" t="s">
        <v>301</v>
      </c>
      <c r="E19" s="388" t="s">
        <v>150</v>
      </c>
      <c r="F19" s="388" t="s">
        <v>146</v>
      </c>
      <c r="G19" s="720" t="s">
        <v>143</v>
      </c>
      <c r="H19" s="389" t="s">
        <v>208</v>
      </c>
      <c r="I19" s="722" t="s">
        <v>279</v>
      </c>
      <c r="J19" s="385"/>
      <c r="K19" s="386"/>
      <c r="L19" s="386"/>
      <c r="M19" s="386"/>
      <c r="N19" s="386"/>
      <c r="O19" s="386"/>
      <c r="P19" s="386"/>
      <c r="Q19" s="387"/>
      <c r="R19" s="390"/>
    </row>
    <row r="20" spans="1:18" x14ac:dyDescent="0.2">
      <c r="A20" s="710"/>
      <c r="B20" s="712"/>
      <c r="C20" s="714"/>
      <c r="D20" s="723"/>
      <c r="E20" s="301">
        <v>0.2</v>
      </c>
      <c r="F20" s="301">
        <f>'ENCARGOS SOCIAIS-Estimativa TRE'!B23/100</f>
        <v>0.39799999999999996</v>
      </c>
      <c r="G20" s="721"/>
      <c r="H20" s="301">
        <f>'CITL - Estimativa TRE'!B18</f>
        <v>0.30445795339412363</v>
      </c>
      <c r="I20" s="723"/>
      <c r="J20" s="385"/>
      <c r="K20" s="386"/>
      <c r="L20" s="386"/>
      <c r="M20" s="386"/>
      <c r="N20" s="386"/>
      <c r="O20" s="386"/>
      <c r="P20" s="386"/>
      <c r="Q20" s="387"/>
      <c r="R20" s="390"/>
    </row>
    <row r="21" spans="1:18" x14ac:dyDescent="0.2">
      <c r="A21" s="391">
        <v>1</v>
      </c>
      <c r="B21" s="384" t="str">
        <f>B11</f>
        <v>Auxiliar de limpeza (CBO 5143-20) - 20 hrs</v>
      </c>
      <c r="C21" s="730">
        <f>'POSTO - Estimativa TRE'!C15+'POSTO - Estimativa TRE'!D15</f>
        <v>588.07000000000005</v>
      </c>
      <c r="D21" s="392">
        <f>(C21/(C11*5))*2</f>
        <v>11.761400000000002</v>
      </c>
      <c r="E21" s="392">
        <f>D21*$E$20</f>
        <v>2.3522800000000004</v>
      </c>
      <c r="F21" s="393">
        <f>(D21+E21)*$F$20</f>
        <v>5.61724464</v>
      </c>
      <c r="G21" s="393">
        <f t="shared" ref="G21" si="1">D21+E21+F21</f>
        <v>19.730924640000001</v>
      </c>
      <c r="H21" s="393">
        <f>G21*$H$20</f>
        <v>6.0072369344680858</v>
      </c>
      <c r="I21" s="731">
        <f t="shared" ref="I21" si="2">ROUND((G21+H21),2)</f>
        <v>25.74</v>
      </c>
      <c r="J21" s="385"/>
      <c r="K21" s="386"/>
      <c r="L21" s="386"/>
      <c r="M21" s="386"/>
      <c r="N21" s="386"/>
      <c r="O21" s="386"/>
      <c r="P21" s="386"/>
      <c r="Q21" s="387"/>
      <c r="R21" s="390"/>
    </row>
    <row r="22" spans="1:18" x14ac:dyDescent="0.2">
      <c r="A22" s="394"/>
      <c r="B22" s="399"/>
      <c r="C22" s="400"/>
      <c r="D22" s="400"/>
      <c r="E22" s="400"/>
      <c r="F22" s="401"/>
      <c r="G22" s="401"/>
      <c r="H22" s="402"/>
      <c r="I22" s="403"/>
      <c r="J22" s="385"/>
      <c r="K22" s="386"/>
      <c r="L22" s="386"/>
      <c r="M22" s="386"/>
      <c r="N22" s="386"/>
      <c r="O22" s="386"/>
      <c r="P22" s="386"/>
      <c r="Q22" s="387"/>
      <c r="R22" s="390"/>
    </row>
    <row r="23" spans="1:18" ht="16.5" thickBot="1" x14ac:dyDescent="0.3">
      <c r="A23" s="713" t="s">
        <v>153</v>
      </c>
      <c r="B23" s="713"/>
      <c r="C23" s="713"/>
      <c r="D23" s="713"/>
      <c r="E23" s="713"/>
      <c r="F23" s="713"/>
      <c r="G23" s="713"/>
      <c r="H23" s="713"/>
      <c r="I23" s="713"/>
      <c r="J23" s="385"/>
      <c r="K23" s="386"/>
      <c r="L23" s="386"/>
      <c r="M23" s="386"/>
      <c r="N23" s="386"/>
      <c r="O23" s="386"/>
      <c r="P23" s="386"/>
      <c r="Q23" s="387"/>
      <c r="R23" s="390"/>
    </row>
    <row r="24" spans="1:18" ht="64.5" customHeight="1" thickTop="1" x14ac:dyDescent="0.2">
      <c r="A24" s="710" t="s">
        <v>141</v>
      </c>
      <c r="B24" s="712" t="s">
        <v>149</v>
      </c>
      <c r="C24" s="709" t="s">
        <v>145</v>
      </c>
      <c r="D24" s="719" t="s">
        <v>302</v>
      </c>
      <c r="E24" s="404" t="s">
        <v>150</v>
      </c>
      <c r="F24" s="404" t="s">
        <v>146</v>
      </c>
      <c r="G24" s="715" t="s">
        <v>143</v>
      </c>
      <c r="H24" s="389" t="s">
        <v>208</v>
      </c>
      <c r="I24" s="717" t="s">
        <v>280</v>
      </c>
      <c r="J24" s="385"/>
      <c r="K24" s="386"/>
      <c r="L24" s="386"/>
      <c r="M24" s="386"/>
      <c r="N24" s="386"/>
      <c r="O24" s="386"/>
      <c r="P24" s="386"/>
      <c r="Q24" s="387"/>
      <c r="R24" s="390"/>
    </row>
    <row r="25" spans="1:18" x14ac:dyDescent="0.2">
      <c r="A25" s="710"/>
      <c r="B25" s="712"/>
      <c r="C25" s="714"/>
      <c r="D25" s="718"/>
      <c r="E25" s="301">
        <v>0.2</v>
      </c>
      <c r="F25" s="301">
        <f>'ENCARGOS SOCIAIS-Estimativa TRE'!B23/100</f>
        <v>0.39799999999999996</v>
      </c>
      <c r="G25" s="716"/>
      <c r="H25" s="301">
        <f>'CITL - Estimativa TRE'!B18</f>
        <v>0.30445795339412363</v>
      </c>
      <c r="I25" s="718"/>
      <c r="J25" s="385"/>
      <c r="K25" s="386"/>
      <c r="L25" s="386"/>
      <c r="M25" s="386"/>
      <c r="N25" s="386"/>
      <c r="O25" s="386"/>
      <c r="P25" s="386"/>
      <c r="Q25" s="387"/>
      <c r="R25" s="390"/>
    </row>
    <row r="26" spans="1:18" x14ac:dyDescent="0.2">
      <c r="A26" s="391">
        <v>1</v>
      </c>
      <c r="B26" s="384" t="str">
        <f>B11</f>
        <v>Auxiliar de limpeza (CBO 5143-20) - 20 hrs</v>
      </c>
      <c r="C26" s="730">
        <f>'POSTO - Estimativa TRE'!C15+'POSTO - Estimativa TRE'!D15</f>
        <v>588.07000000000005</v>
      </c>
      <c r="D26" s="392">
        <f>(((C26/(C11*5))*1.1428571)*1.2)*1.5</f>
        <v>12.097439546346003</v>
      </c>
      <c r="E26" s="392">
        <f>D26*$E$25</f>
        <v>2.4194879092692005</v>
      </c>
      <c r="F26" s="393">
        <f>(D26+E26)*$F$25</f>
        <v>5.7777371273348503</v>
      </c>
      <c r="G26" s="393">
        <f t="shared" ref="G26" si="3">D26+E26+F26</f>
        <v>20.294664582950055</v>
      </c>
      <c r="H26" s="393">
        <f>G26*$H$25</f>
        <v>6.1788720437451792</v>
      </c>
      <c r="I26" s="731">
        <f t="shared" ref="I26" si="4">ROUND((G26+H26),2)</f>
        <v>26.47</v>
      </c>
      <c r="J26" s="385"/>
      <c r="K26" s="386"/>
      <c r="L26" s="386"/>
      <c r="M26" s="386"/>
      <c r="N26" s="386"/>
      <c r="O26" s="386"/>
      <c r="P26" s="386"/>
      <c r="Q26" s="387"/>
      <c r="R26" s="390"/>
    </row>
    <row r="27" spans="1:18" x14ac:dyDescent="0.2">
      <c r="A27" s="394"/>
      <c r="B27" s="395"/>
      <c r="C27" s="396"/>
      <c r="D27" s="405"/>
      <c r="E27" s="396"/>
      <c r="F27" s="397"/>
      <c r="G27" s="397"/>
      <c r="H27" s="397"/>
      <c r="I27" s="284"/>
      <c r="J27" s="385"/>
      <c r="K27" s="386"/>
      <c r="L27" s="386"/>
      <c r="M27" s="386"/>
      <c r="N27" s="386"/>
      <c r="O27" s="386"/>
      <c r="P27" s="386"/>
      <c r="Q27" s="387"/>
      <c r="R27" s="390"/>
    </row>
    <row r="28" spans="1:18" ht="16.5" thickBot="1" x14ac:dyDescent="0.3">
      <c r="A28" s="713" t="s">
        <v>154</v>
      </c>
      <c r="B28" s="713"/>
      <c r="C28" s="713"/>
      <c r="D28" s="713"/>
      <c r="E28" s="713"/>
      <c r="F28" s="713"/>
      <c r="G28" s="713"/>
      <c r="H28" s="713"/>
      <c r="I28" s="713"/>
      <c r="J28" s="385"/>
      <c r="K28" s="386"/>
      <c r="L28" s="386"/>
      <c r="M28" s="386"/>
      <c r="N28" s="386"/>
      <c r="O28" s="386"/>
      <c r="P28" s="386"/>
      <c r="Q28" s="387"/>
      <c r="R28" s="390"/>
    </row>
    <row r="29" spans="1:18" ht="64.5" customHeight="1" thickTop="1" x14ac:dyDescent="0.2">
      <c r="A29" s="710" t="s">
        <v>141</v>
      </c>
      <c r="B29" s="712" t="s">
        <v>149</v>
      </c>
      <c r="C29" s="709" t="s">
        <v>145</v>
      </c>
      <c r="D29" s="719" t="s">
        <v>303</v>
      </c>
      <c r="E29" s="404" t="s">
        <v>150</v>
      </c>
      <c r="F29" s="404" t="s">
        <v>146</v>
      </c>
      <c r="G29" s="715" t="s">
        <v>143</v>
      </c>
      <c r="H29" s="389" t="s">
        <v>208</v>
      </c>
      <c r="I29" s="717" t="s">
        <v>281</v>
      </c>
      <c r="J29" s="385"/>
      <c r="K29" s="386"/>
      <c r="L29" s="386"/>
      <c r="M29" s="386"/>
      <c r="N29" s="386"/>
      <c r="O29" s="386"/>
      <c r="P29" s="386"/>
      <c r="Q29" s="387"/>
      <c r="R29" s="390"/>
    </row>
    <row r="30" spans="1:18" x14ac:dyDescent="0.2">
      <c r="A30" s="710"/>
      <c r="B30" s="712"/>
      <c r="C30" s="714"/>
      <c r="D30" s="718"/>
      <c r="E30" s="301">
        <v>0.2</v>
      </c>
      <c r="F30" s="301">
        <f>'ENCARGOS SOCIAIS-Estimativa TRE'!B23/100</f>
        <v>0.39799999999999996</v>
      </c>
      <c r="G30" s="716"/>
      <c r="H30" s="301">
        <f>'CITL - Estimativa TRE'!B18</f>
        <v>0.30445795339412363</v>
      </c>
      <c r="I30" s="718"/>
      <c r="J30" s="385"/>
      <c r="K30" s="386"/>
      <c r="L30" s="386"/>
      <c r="M30" s="386"/>
      <c r="N30" s="386"/>
      <c r="O30" s="386"/>
      <c r="P30" s="386"/>
      <c r="Q30" s="387"/>
      <c r="R30" s="390"/>
    </row>
    <row r="31" spans="1:18" x14ac:dyDescent="0.2">
      <c r="A31" s="391">
        <v>1</v>
      </c>
      <c r="B31" s="384" t="str">
        <f>B11</f>
        <v>Auxiliar de limpeza (CBO 5143-20) - 20 hrs</v>
      </c>
      <c r="C31" s="730">
        <f>'POSTO - Estimativa TRE'!C15+'POSTO - Estimativa TRE'!D15</f>
        <v>588.07000000000005</v>
      </c>
      <c r="D31" s="392">
        <f>(((C26/(C11*5))*1.1428571)*1.2)*2</f>
        <v>16.129919395128002</v>
      </c>
      <c r="E31" s="392">
        <f>D31*$E$30</f>
        <v>3.2259838790256006</v>
      </c>
      <c r="F31" s="393">
        <f>(D31+E31)*$F$30</f>
        <v>7.7036495031131338</v>
      </c>
      <c r="G31" s="393">
        <f t="shared" ref="G31" si="5">D31+E31+F31</f>
        <v>27.059552777266738</v>
      </c>
      <c r="H31" s="393">
        <f>G31*$H$30</f>
        <v>8.2384960583269056</v>
      </c>
      <c r="I31" s="731">
        <f t="shared" ref="I31" si="6">ROUND((G31+H31),2)</f>
        <v>35.299999999999997</v>
      </c>
      <c r="J31" s="385"/>
      <c r="K31" s="386"/>
      <c r="L31" s="386"/>
      <c r="M31" s="386"/>
      <c r="N31" s="386"/>
      <c r="O31" s="386"/>
      <c r="P31" s="386"/>
      <c r="Q31" s="387"/>
      <c r="R31" s="390"/>
    </row>
    <row r="32" spans="1:18" x14ac:dyDescent="0.2">
      <c r="A32" s="394"/>
      <c r="B32" s="399"/>
      <c r="C32" s="400"/>
      <c r="D32" s="400"/>
      <c r="E32" s="400"/>
      <c r="F32" s="401"/>
      <c r="G32" s="401"/>
      <c r="H32" s="402"/>
      <c r="I32" s="403"/>
      <c r="J32" s="386"/>
      <c r="K32" s="386"/>
      <c r="L32" s="386"/>
      <c r="M32" s="386"/>
      <c r="N32" s="386"/>
      <c r="O32" s="386"/>
      <c r="P32" s="386"/>
      <c r="Q32" s="386"/>
      <c r="R32" s="390"/>
    </row>
    <row r="33" spans="1:18" ht="16.5" customHeight="1" thickBot="1" x14ac:dyDescent="0.3">
      <c r="A33" s="692" t="s">
        <v>304</v>
      </c>
      <c r="B33" s="692"/>
      <c r="C33" s="692"/>
      <c r="D33" s="692"/>
      <c r="E33" s="692"/>
      <c r="F33" s="692"/>
      <c r="G33" s="692"/>
      <c r="H33" s="692"/>
      <c r="I33" s="692"/>
      <c r="J33" s="693"/>
      <c r="K33" s="693"/>
      <c r="L33" s="693"/>
      <c r="M33" s="693"/>
      <c r="N33" s="693"/>
      <c r="O33" s="693"/>
      <c r="P33" s="693"/>
      <c r="Q33" s="693"/>
      <c r="R33" s="390"/>
    </row>
    <row r="34" spans="1:18" ht="12.75" customHeight="1" thickTop="1" x14ac:dyDescent="0.2">
      <c r="A34" s="480"/>
      <c r="B34" s="480"/>
      <c r="C34" s="480"/>
      <c r="D34" s="480"/>
      <c r="E34" s="480"/>
      <c r="F34" s="480"/>
      <c r="G34" s="480"/>
      <c r="H34" s="480"/>
      <c r="I34" s="480"/>
      <c r="J34" s="481"/>
      <c r="K34" s="481"/>
      <c r="L34" s="481"/>
      <c r="M34" s="481"/>
      <c r="N34" s="481"/>
      <c r="O34" s="481"/>
      <c r="P34" s="481"/>
      <c r="Q34" s="481"/>
      <c r="R34" s="390"/>
    </row>
    <row r="35" spans="1:18" ht="12.75" customHeight="1" x14ac:dyDescent="0.2">
      <c r="A35" s="406"/>
      <c r="B35" s="407"/>
      <c r="C35" s="708" t="s">
        <v>456</v>
      </c>
      <c r="D35" s="708"/>
      <c r="E35" s="708"/>
      <c r="F35" s="408"/>
      <c r="G35" s="708" t="s">
        <v>457</v>
      </c>
      <c r="H35" s="708"/>
      <c r="I35" s="708"/>
      <c r="J35" s="481"/>
      <c r="K35" s="481"/>
      <c r="L35" s="481"/>
      <c r="M35" s="481"/>
      <c r="N35" s="481"/>
      <c r="O35" s="481"/>
      <c r="P35" s="481"/>
      <c r="Q35" s="481"/>
      <c r="R35" s="390"/>
    </row>
    <row r="36" spans="1:18" ht="50.1" customHeight="1" x14ac:dyDescent="0.2">
      <c r="A36" s="709" t="s">
        <v>141</v>
      </c>
      <c r="B36" s="711" t="s">
        <v>149</v>
      </c>
      <c r="C36" s="698" t="s">
        <v>283</v>
      </c>
      <c r="D36" s="381" t="s">
        <v>208</v>
      </c>
      <c r="E36" s="698" t="s">
        <v>282</v>
      </c>
      <c r="F36" s="477"/>
      <c r="G36" s="698" t="s">
        <v>283</v>
      </c>
      <c r="H36" s="381" t="s">
        <v>208</v>
      </c>
      <c r="I36" s="698" t="s">
        <v>284</v>
      </c>
      <c r="J36" s="481"/>
      <c r="K36" s="481"/>
      <c r="L36" s="481"/>
      <c r="M36" s="481"/>
      <c r="N36" s="481"/>
      <c r="O36" s="481"/>
      <c r="P36" s="481"/>
      <c r="Q36" s="481"/>
      <c r="R36" s="390"/>
    </row>
    <row r="37" spans="1:18" ht="12.75" customHeight="1" x14ac:dyDescent="0.2">
      <c r="A37" s="710"/>
      <c r="B37" s="712"/>
      <c r="C37" s="699"/>
      <c r="D37" s="357">
        <f>'CITL - Estimativa TRE'!B18</f>
        <v>0.30445795339412363</v>
      </c>
      <c r="E37" s="699"/>
      <c r="F37" s="479"/>
      <c r="G37" s="699"/>
      <c r="H37" s="357">
        <f>'CITL - Estimativa TRE'!B18</f>
        <v>0.30445795339412363</v>
      </c>
      <c r="I37" s="699"/>
      <c r="J37" s="481"/>
      <c r="K37" s="481"/>
      <c r="L37" s="481"/>
      <c r="M37" s="481"/>
      <c r="N37" s="481"/>
      <c r="O37" s="481"/>
      <c r="P37" s="481"/>
      <c r="Q37" s="481"/>
      <c r="R37" s="390"/>
    </row>
    <row r="38" spans="1:18" ht="12.75" customHeight="1" x14ac:dyDescent="0.2">
      <c r="A38" s="391">
        <v>1</v>
      </c>
      <c r="B38" s="384" t="str">
        <f>B11</f>
        <v>Auxiliar de limpeza (CBO 5143-20) - 20 hrs</v>
      </c>
      <c r="C38" s="732">
        <f>(('V.T. - Estimativa TRE'!D44)*2)</f>
        <v>2.06</v>
      </c>
      <c r="D38" s="409">
        <f>C38*$D$37</f>
        <v>0.62718338399189466</v>
      </c>
      <c r="E38" s="558">
        <f>ROUND((C38+D38),2)</f>
        <v>2.69</v>
      </c>
      <c r="F38" s="410"/>
      <c r="G38" s="732">
        <f>ROUND((('POSTO - Estimativa TRE'!G14-('POSTO - Estimativa TRE'!G14*'POSTO - Estimativa TRE'!H14))/30),2)</f>
        <v>10.31</v>
      </c>
      <c r="H38" s="409">
        <f>G38*$H$37</f>
        <v>3.1389614994934147</v>
      </c>
      <c r="I38" s="558">
        <f>ROUND((G38+H38),2)</f>
        <v>13.45</v>
      </c>
      <c r="J38" s="481"/>
      <c r="K38" s="481"/>
      <c r="L38" s="481"/>
      <c r="M38" s="481"/>
      <c r="N38" s="481"/>
      <c r="O38" s="481"/>
      <c r="P38" s="481"/>
      <c r="Q38" s="481"/>
      <c r="R38" s="390"/>
    </row>
    <row r="39" spans="1:18" ht="12.75" customHeight="1" x14ac:dyDescent="0.2">
      <c r="A39" s="553"/>
      <c r="B39" s="554"/>
      <c r="C39" s="555"/>
      <c r="D39" s="397"/>
      <c r="E39" s="398"/>
      <c r="F39" s="410"/>
      <c r="G39" s="555"/>
      <c r="H39" s="397"/>
      <c r="I39" s="398"/>
      <c r="J39" s="543"/>
      <c r="K39" s="543"/>
      <c r="L39" s="543"/>
      <c r="M39" s="543"/>
      <c r="N39" s="543"/>
      <c r="O39" s="543"/>
      <c r="P39" s="543"/>
      <c r="Q39" s="543"/>
      <c r="R39" s="390"/>
    </row>
    <row r="40" spans="1:18" ht="16.5" customHeight="1" thickBot="1" x14ac:dyDescent="0.3">
      <c r="A40" s="692" t="s">
        <v>468</v>
      </c>
      <c r="B40" s="692"/>
      <c r="C40" s="692"/>
      <c r="D40" s="692"/>
      <c r="E40" s="692"/>
      <c r="F40" s="692"/>
      <c r="G40" s="692"/>
      <c r="H40" s="692"/>
      <c r="I40" s="692"/>
      <c r="J40" s="693"/>
      <c r="K40" s="693"/>
      <c r="L40" s="693"/>
      <c r="M40" s="693"/>
      <c r="N40" s="693"/>
      <c r="O40" s="693"/>
      <c r="P40" s="693"/>
      <c r="Q40" s="693"/>
      <c r="R40" s="390"/>
    </row>
    <row r="41" spans="1:18" ht="13.5" thickTop="1" x14ac:dyDescent="0.2">
      <c r="A41" s="378"/>
      <c r="B41" s="542"/>
      <c r="C41" s="542"/>
      <c r="D41" s="542"/>
      <c r="E41" s="542"/>
      <c r="F41" s="542"/>
      <c r="G41" s="542"/>
      <c r="H41" s="542"/>
      <c r="I41" s="542"/>
      <c r="J41" s="411"/>
      <c r="K41" s="411"/>
      <c r="L41" s="411"/>
      <c r="M41" s="411"/>
      <c r="N41" s="411"/>
      <c r="O41" s="411"/>
      <c r="P41" s="411"/>
      <c r="Q41" s="411"/>
      <c r="R41" s="412"/>
    </row>
    <row r="42" spans="1:18" x14ac:dyDescent="0.2">
      <c r="A42" s="545" t="s">
        <v>445</v>
      </c>
      <c r="B42" s="546" t="s">
        <v>446</v>
      </c>
      <c r="C42" s="546"/>
      <c r="D42" s="546"/>
      <c r="E42" s="546"/>
      <c r="F42" s="546"/>
      <c r="G42" s="546"/>
      <c r="H42" s="546"/>
      <c r="I42" s="546"/>
      <c r="J42" s="411"/>
      <c r="K42" s="411"/>
      <c r="L42" s="411"/>
      <c r="M42" s="411"/>
      <c r="N42" s="411"/>
      <c r="O42" s="411"/>
      <c r="P42" s="411"/>
      <c r="Q42" s="411"/>
      <c r="R42" s="412"/>
    </row>
    <row r="43" spans="1:18" x14ac:dyDescent="0.2">
      <c r="A43" s="545" t="s">
        <v>445</v>
      </c>
      <c r="B43" s="378" t="s">
        <v>447</v>
      </c>
      <c r="C43" s="542"/>
      <c r="D43" s="542"/>
      <c r="E43" s="542"/>
      <c r="F43" s="542"/>
      <c r="G43" s="542"/>
      <c r="H43" s="542"/>
      <c r="I43" s="542"/>
      <c r="J43" s="411"/>
      <c r="K43" s="411"/>
      <c r="L43" s="411"/>
      <c r="M43" s="411"/>
      <c r="N43" s="411"/>
      <c r="O43" s="411"/>
      <c r="P43" s="411"/>
      <c r="Q43" s="411"/>
      <c r="R43" s="412"/>
    </row>
    <row r="44" spans="1:18" x14ac:dyDescent="0.2">
      <c r="A44" s="378"/>
      <c r="B44" s="542"/>
      <c r="C44" s="542"/>
      <c r="D44" s="542"/>
      <c r="E44" s="542"/>
      <c r="F44" s="542"/>
      <c r="G44" s="542"/>
      <c r="H44" s="542"/>
      <c r="I44" s="542"/>
      <c r="J44" s="411"/>
      <c r="K44" s="411"/>
      <c r="L44" s="411"/>
      <c r="M44" s="411"/>
      <c r="N44" s="411"/>
      <c r="O44" s="411"/>
      <c r="P44" s="411"/>
      <c r="Q44" s="411"/>
      <c r="R44" s="412"/>
    </row>
    <row r="45" spans="1:18" ht="51" x14ac:dyDescent="0.2">
      <c r="A45" s="694" t="s">
        <v>448</v>
      </c>
      <c r="B45" s="695"/>
      <c r="C45" s="698" t="s">
        <v>449</v>
      </c>
      <c r="D45" s="544" t="s">
        <v>455</v>
      </c>
      <c r="E45" s="381" t="s">
        <v>208</v>
      </c>
      <c r="F45" s="698" t="s">
        <v>450</v>
      </c>
      <c r="G45" s="542"/>
      <c r="H45" s="542"/>
      <c r="I45" s="542"/>
      <c r="J45" s="411"/>
      <c r="K45" s="411"/>
      <c r="L45" s="411"/>
      <c r="M45" s="411"/>
      <c r="N45" s="411"/>
      <c r="O45" s="411"/>
      <c r="P45" s="411"/>
      <c r="Q45" s="411"/>
      <c r="R45" s="412"/>
    </row>
    <row r="46" spans="1:18" x14ac:dyDescent="0.2">
      <c r="A46" s="696"/>
      <c r="B46" s="697"/>
      <c r="C46" s="699"/>
      <c r="D46" s="357">
        <f>'POSTO - Estimativa TRE'!H14</f>
        <v>0.2</v>
      </c>
      <c r="E46" s="357">
        <f>'CITL - Estimativa TRE'!B18</f>
        <v>0.30445795339412363</v>
      </c>
      <c r="F46" s="699"/>
      <c r="G46" s="542"/>
      <c r="H46" s="542"/>
      <c r="I46" s="542"/>
      <c r="J46" s="411"/>
      <c r="K46" s="411"/>
      <c r="L46" s="411"/>
      <c r="M46" s="411"/>
      <c r="N46" s="411"/>
      <c r="O46" s="411"/>
      <c r="P46" s="411"/>
      <c r="Q46" s="411"/>
      <c r="R46" s="412"/>
    </row>
    <row r="47" spans="1:18" x14ac:dyDescent="0.2">
      <c r="A47" s="702" t="s">
        <v>451</v>
      </c>
      <c r="B47" s="702"/>
      <c r="C47" s="547">
        <v>400</v>
      </c>
      <c r="D47" s="548">
        <f>ROUND(((C47*$D$46)*-1),2)</f>
        <v>-80</v>
      </c>
      <c r="E47" s="548">
        <f>ROUND(((C47+D47)*$E$46),2)</f>
        <v>97.43</v>
      </c>
      <c r="F47" s="556">
        <f>C47+D47+E47</f>
        <v>417.43</v>
      </c>
      <c r="G47" s="542"/>
      <c r="H47" s="542"/>
      <c r="I47" s="542"/>
      <c r="J47" s="411"/>
      <c r="K47" s="411"/>
      <c r="L47" s="411"/>
      <c r="M47" s="411"/>
      <c r="N47" s="411"/>
      <c r="O47" s="411"/>
      <c r="P47" s="411"/>
      <c r="Q47" s="411"/>
      <c r="R47" s="412"/>
    </row>
    <row r="48" spans="1:18" x14ac:dyDescent="0.2">
      <c r="A48" s="703" t="s">
        <v>452</v>
      </c>
      <c r="B48" s="703"/>
      <c r="C48" s="547">
        <v>360</v>
      </c>
      <c r="D48" s="549">
        <f t="shared" ref="D48:D50" si="7">ROUND(((C48*$D$46)*-1),2)</f>
        <v>-72</v>
      </c>
      <c r="E48" s="549">
        <f t="shared" ref="E48:E50" si="8">ROUND(((C48+D48)*$E$46),2)</f>
        <v>87.68</v>
      </c>
      <c r="F48" s="557">
        <f t="shared" ref="F48:F50" si="9">C48+D48+E48</f>
        <v>375.68</v>
      </c>
      <c r="G48" s="542"/>
      <c r="H48" s="542"/>
      <c r="I48" s="542"/>
      <c r="J48" s="411"/>
      <c r="K48" s="411"/>
      <c r="L48" s="411"/>
      <c r="M48" s="411"/>
      <c r="N48" s="411"/>
      <c r="O48" s="411"/>
      <c r="P48" s="411"/>
      <c r="Q48" s="411"/>
      <c r="R48" s="412"/>
    </row>
    <row r="49" spans="1:21" x14ac:dyDescent="0.2">
      <c r="A49" s="702" t="s">
        <v>453</v>
      </c>
      <c r="B49" s="702"/>
      <c r="C49" s="547">
        <v>320</v>
      </c>
      <c r="D49" s="548">
        <f t="shared" si="7"/>
        <v>-64</v>
      </c>
      <c r="E49" s="548">
        <f t="shared" si="8"/>
        <v>77.94</v>
      </c>
      <c r="F49" s="556">
        <f t="shared" si="9"/>
        <v>333.94</v>
      </c>
      <c r="G49" s="542"/>
      <c r="H49" s="542"/>
      <c r="I49" s="542"/>
      <c r="J49" s="411"/>
      <c r="K49" s="411"/>
      <c r="L49" s="411"/>
      <c r="M49" s="411"/>
      <c r="N49" s="411"/>
      <c r="O49" s="411"/>
      <c r="P49" s="411"/>
      <c r="Q49" s="411"/>
      <c r="R49" s="412"/>
    </row>
    <row r="50" spans="1:21" x14ac:dyDescent="0.2">
      <c r="A50" s="703" t="s">
        <v>454</v>
      </c>
      <c r="B50" s="703"/>
      <c r="C50" s="547">
        <v>0</v>
      </c>
      <c r="D50" s="549">
        <f t="shared" si="7"/>
        <v>0</v>
      </c>
      <c r="E50" s="549">
        <f t="shared" si="8"/>
        <v>0</v>
      </c>
      <c r="F50" s="557">
        <f t="shared" si="9"/>
        <v>0</v>
      </c>
      <c r="G50" s="542"/>
      <c r="H50" s="542"/>
      <c r="I50" s="542"/>
      <c r="J50" s="411"/>
      <c r="K50" s="411"/>
      <c r="L50" s="411"/>
      <c r="M50" s="411"/>
      <c r="N50" s="411"/>
      <c r="O50" s="411"/>
      <c r="P50" s="411"/>
      <c r="Q50" s="411"/>
      <c r="R50" s="412"/>
    </row>
    <row r="51" spans="1:21" x14ac:dyDescent="0.2">
      <c r="A51" s="546"/>
      <c r="B51" s="546"/>
      <c r="C51" s="550"/>
      <c r="D51" s="550"/>
      <c r="E51" s="550"/>
      <c r="F51" s="542"/>
      <c r="G51" s="542"/>
      <c r="H51" s="542"/>
      <c r="I51" s="542"/>
      <c r="J51" s="411"/>
      <c r="K51" s="411"/>
      <c r="L51" s="411"/>
      <c r="M51" s="411"/>
      <c r="N51" s="411"/>
      <c r="O51" s="411"/>
      <c r="P51" s="411"/>
      <c r="Q51" s="411"/>
      <c r="R51" s="412"/>
    </row>
    <row r="52" spans="1:21" s="552" customFormat="1" ht="16.5" customHeight="1" thickBot="1" x14ac:dyDescent="0.3">
      <c r="A52" s="676" t="s">
        <v>426</v>
      </c>
      <c r="B52" s="676"/>
      <c r="C52" s="676"/>
      <c r="D52" s="676"/>
      <c r="E52" s="676"/>
      <c r="F52" s="676"/>
      <c r="G52" s="676"/>
      <c r="H52" s="676"/>
      <c r="I52" s="676"/>
      <c r="J52" s="701"/>
      <c r="K52" s="701"/>
      <c r="L52" s="701"/>
      <c r="M52" s="701"/>
      <c r="N52" s="701"/>
      <c r="O52" s="701"/>
      <c r="P52" s="701"/>
      <c r="Q52" s="701"/>
      <c r="R52" s="551"/>
    </row>
    <row r="53" spans="1:21" ht="13.5" thickTop="1" x14ac:dyDescent="0.2">
      <c r="A53" s="378"/>
      <c r="B53" s="542"/>
      <c r="C53" s="542"/>
      <c r="D53" s="542"/>
      <c r="E53" s="542"/>
      <c r="F53" s="542"/>
      <c r="G53" s="542"/>
      <c r="H53" s="542"/>
      <c r="I53" s="542"/>
      <c r="J53" s="411"/>
      <c r="K53" s="411"/>
      <c r="L53" s="411"/>
      <c r="M53" s="411"/>
      <c r="N53" s="411"/>
      <c r="O53" s="411"/>
      <c r="P53" s="411"/>
      <c r="Q53" s="411"/>
      <c r="R53" s="412"/>
    </row>
    <row r="54" spans="1:21" x14ac:dyDescent="0.2">
      <c r="A54" s="378"/>
      <c r="B54" s="700" t="s">
        <v>469</v>
      </c>
      <c r="C54" s="704"/>
      <c r="D54" s="704"/>
      <c r="E54" s="704"/>
      <c r="F54" s="704"/>
      <c r="G54" s="704"/>
      <c r="H54" s="704"/>
      <c r="I54" s="704"/>
      <c r="J54" s="413"/>
      <c r="K54" s="705"/>
      <c r="L54" s="705"/>
      <c r="M54" s="705"/>
      <c r="N54" s="705"/>
      <c r="O54" s="705"/>
      <c r="P54" s="705"/>
      <c r="Q54" s="705"/>
      <c r="R54" s="706"/>
      <c r="S54" s="411"/>
    </row>
    <row r="55" spans="1:21" x14ac:dyDescent="0.2">
      <c r="A55" s="378"/>
      <c r="B55" s="700" t="s">
        <v>305</v>
      </c>
      <c r="C55" s="700"/>
      <c r="D55" s="700"/>
      <c r="E55" s="700"/>
      <c r="F55" s="700"/>
      <c r="G55" s="700"/>
      <c r="H55" s="700"/>
      <c r="I55" s="700"/>
      <c r="J55" s="411"/>
      <c r="K55" s="411"/>
      <c r="L55" s="411"/>
      <c r="M55" s="411"/>
      <c r="N55" s="411"/>
      <c r="O55" s="411"/>
      <c r="P55" s="411"/>
      <c r="Q55" s="411"/>
      <c r="R55" s="411"/>
      <c r="S55" s="411"/>
    </row>
    <row r="56" spans="1:21" ht="12.75" customHeight="1" x14ac:dyDescent="0.2">
      <c r="A56" s="378"/>
      <c r="B56" s="707" t="s">
        <v>307</v>
      </c>
      <c r="C56" s="707"/>
      <c r="D56" s="707"/>
      <c r="E56" s="707"/>
      <c r="F56" s="707"/>
      <c r="G56" s="707"/>
      <c r="H56" s="707"/>
      <c r="I56" s="707"/>
      <c r="J56" s="411"/>
      <c r="K56" s="411"/>
      <c r="L56" s="411"/>
      <c r="M56" s="411"/>
      <c r="N56" s="411"/>
      <c r="O56" s="411"/>
      <c r="P56" s="411"/>
      <c r="Q56" s="411"/>
      <c r="R56" s="411"/>
      <c r="S56" s="411"/>
    </row>
    <row r="57" spans="1:21" x14ac:dyDescent="0.2">
      <c r="A57" s="378"/>
      <c r="B57" s="707" t="s">
        <v>463</v>
      </c>
      <c r="C57" s="707"/>
      <c r="D57" s="707"/>
      <c r="E57" s="707"/>
      <c r="F57" s="707"/>
      <c r="G57" s="707"/>
      <c r="H57" s="707"/>
      <c r="I57" s="707"/>
      <c r="R57" s="411"/>
      <c r="S57" s="411"/>
      <c r="T57" s="414"/>
      <c r="U57" s="415"/>
    </row>
    <row r="58" spans="1:21" x14ac:dyDescent="0.2">
      <c r="A58" s="378"/>
      <c r="B58" s="700" t="s">
        <v>306</v>
      </c>
      <c r="C58" s="700"/>
      <c r="D58" s="700"/>
      <c r="E58" s="700"/>
      <c r="F58" s="700"/>
      <c r="G58" s="700"/>
      <c r="H58" s="700"/>
      <c r="I58" s="700"/>
      <c r="R58" s="411"/>
      <c r="S58" s="411"/>
      <c r="T58" s="414"/>
      <c r="U58" s="415"/>
    </row>
    <row r="59" spans="1:21" x14ac:dyDescent="0.2">
      <c r="A59" s="378"/>
      <c r="B59" s="700" t="s">
        <v>432</v>
      </c>
      <c r="C59" s="700"/>
      <c r="D59" s="700"/>
      <c r="E59" s="700"/>
      <c r="F59" s="700"/>
      <c r="G59" s="700"/>
      <c r="H59" s="700"/>
      <c r="I59" s="700"/>
      <c r="R59" s="411"/>
      <c r="S59" s="411"/>
      <c r="T59" s="414"/>
      <c r="U59" s="415"/>
    </row>
    <row r="64" spans="1:21" x14ac:dyDescent="0.2">
      <c r="J64" s="417"/>
      <c r="K64" s="417"/>
      <c r="L64" s="417"/>
      <c r="M64" s="417"/>
      <c r="N64" s="417"/>
      <c r="O64" s="417"/>
      <c r="P64" s="417"/>
    </row>
    <row r="69" spans="2:9" x14ac:dyDescent="0.2">
      <c r="H69" s="417"/>
      <c r="I69" s="417"/>
    </row>
    <row r="71" spans="2:9" x14ac:dyDescent="0.2">
      <c r="B71" s="418"/>
      <c r="C71" s="417"/>
      <c r="D71" s="417"/>
      <c r="E71" s="417"/>
      <c r="F71" s="417"/>
      <c r="G71" s="417"/>
    </row>
  </sheetData>
  <sheetProtection algorithmName="SHA-512" hashValue="mPfiluyicrM6ilIPZJVjJhSm36nM8faswahq2/+/kEhohqIzysEefXgDzyEqNHfRPwW8srnGmwdTugotnyQCMA==" saltValue="nd2MOBE3lqY9eBnjxyo94w==" spinCount="100000" sheet="1" objects="1" scenarios="1" selectLockedCells="1"/>
  <mergeCells count="63">
    <mergeCell ref="A7:I7"/>
    <mergeCell ref="A1:I1"/>
    <mergeCell ref="A2:I2"/>
    <mergeCell ref="A3:I3"/>
    <mergeCell ref="A5:I5"/>
    <mergeCell ref="A6:I6"/>
    <mergeCell ref="A8:I8"/>
    <mergeCell ref="A13:I13"/>
    <mergeCell ref="A14:A15"/>
    <mergeCell ref="B14:B15"/>
    <mergeCell ref="C14:C15"/>
    <mergeCell ref="G14:G15"/>
    <mergeCell ref="I14:I15"/>
    <mergeCell ref="D14:D15"/>
    <mergeCell ref="A18:I18"/>
    <mergeCell ref="A19:A20"/>
    <mergeCell ref="B19:B20"/>
    <mergeCell ref="C19:C20"/>
    <mergeCell ref="G19:G20"/>
    <mergeCell ref="I19:I20"/>
    <mergeCell ref="D19:D20"/>
    <mergeCell ref="A23:I23"/>
    <mergeCell ref="A24:A25"/>
    <mergeCell ref="B24:B25"/>
    <mergeCell ref="C24:C25"/>
    <mergeCell ref="G24:G25"/>
    <mergeCell ref="I24:I25"/>
    <mergeCell ref="D24:D25"/>
    <mergeCell ref="A28:I28"/>
    <mergeCell ref="A29:A30"/>
    <mergeCell ref="B29:B30"/>
    <mergeCell ref="C29:C30"/>
    <mergeCell ref="G29:G30"/>
    <mergeCell ref="I29:I30"/>
    <mergeCell ref="D29:D30"/>
    <mergeCell ref="A33:I33"/>
    <mergeCell ref="J33:Q33"/>
    <mergeCell ref="C35:E35"/>
    <mergeCell ref="G35:I35"/>
    <mergeCell ref="A36:A37"/>
    <mergeCell ref="B36:B37"/>
    <mergeCell ref="E36:E37"/>
    <mergeCell ref="I36:I37"/>
    <mergeCell ref="C36:C37"/>
    <mergeCell ref="G36:G37"/>
    <mergeCell ref="B59:I59"/>
    <mergeCell ref="B54:I54"/>
    <mergeCell ref="K54:R54"/>
    <mergeCell ref="B55:I55"/>
    <mergeCell ref="B56:I56"/>
    <mergeCell ref="B57:I57"/>
    <mergeCell ref="A40:I40"/>
    <mergeCell ref="J40:Q40"/>
    <mergeCell ref="A45:B46"/>
    <mergeCell ref="C45:C46"/>
    <mergeCell ref="B58:I58"/>
    <mergeCell ref="J52:Q52"/>
    <mergeCell ref="F45:F46"/>
    <mergeCell ref="A47:B47"/>
    <mergeCell ref="A48:B48"/>
    <mergeCell ref="A49:B49"/>
    <mergeCell ref="A50:B50"/>
    <mergeCell ref="A52:I52"/>
  </mergeCells>
  <printOptions horizontalCentered="1"/>
  <pageMargins left="0.11811023622047245" right="0.11811023622047245" top="0.70866141732283472" bottom="0.39370078740157483" header="0.15748031496062992" footer="7.874015748031496E-2"/>
  <pageSetup paperSize="9" scale="65" orientation="portrait" r:id="rId1"/>
  <headerFooter>
    <oddHeader>&amp;C&amp;G&amp;R&amp;8&amp;P</oddHeader>
    <oddFooter>&amp;L&amp;G
&amp;"Arial,Negrito"&amp;8&amp;K00B0F0SGEC/COC/SECFC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11</vt:i4>
      </vt:variant>
    </vt:vector>
  </HeadingPairs>
  <TitlesOfParts>
    <vt:vector size="22" baseType="lpstr">
      <vt:lpstr>POSTO - Estimativa TRE</vt:lpstr>
      <vt:lpstr>ENCARGOS SOCIAIS-Estimativa TRE</vt:lpstr>
      <vt:lpstr>CITL - Estimativa TRE</vt:lpstr>
      <vt:lpstr>Item 1 - he 50%</vt:lpstr>
      <vt:lpstr>item 1 - he 100%</vt:lpstr>
      <vt:lpstr>INSUMOS Posto 20 hrs</vt:lpstr>
      <vt:lpstr>INSUMOS EXTRAORD-Estimativa TRE</vt:lpstr>
      <vt:lpstr>V.T. - Estimativa TRE</vt:lpstr>
      <vt:lpstr>HORA EXTRA - Estimativa TRE</vt:lpstr>
      <vt:lpstr>Item 2 - he 50%</vt:lpstr>
      <vt:lpstr>item 2 - he 100%</vt:lpstr>
      <vt:lpstr>'CITL - Estimativa TRE'!Area_de_impressao</vt:lpstr>
      <vt:lpstr>'ENCARGOS SOCIAIS-Estimativa TRE'!Area_de_impressao</vt:lpstr>
      <vt:lpstr>'HORA EXTRA - Estimativa TRE'!Area_de_impressao</vt:lpstr>
      <vt:lpstr>'INSUMOS EXTRAORD-Estimativa TRE'!Area_de_impressao</vt:lpstr>
      <vt:lpstr>'INSUMOS Posto 20 hrs'!Area_de_impressao</vt:lpstr>
      <vt:lpstr>'POSTO - Estimativa TRE'!Area_de_impressao</vt:lpstr>
      <vt:lpstr>'V.T. - Estimativa TRE'!Area_de_impressao</vt:lpstr>
      <vt:lpstr>'ENCARGOS SOCIAIS-Estimativa TRE'!Titulos_de_impressao</vt:lpstr>
      <vt:lpstr>'HORA EXTRA - Estimativa TRE'!Titulos_de_impressao</vt:lpstr>
      <vt:lpstr>'INSUMOS EXTRAORD-Estimativa TRE'!Titulos_de_impressao</vt:lpstr>
      <vt:lpstr>'INSUMOS Posto 20 hrs'!Titulos_de_impressao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0039964150698</dc:creator>
  <cp:lastModifiedBy>Ana Maria</cp:lastModifiedBy>
  <cp:lastPrinted>2019-07-10T20:43:41Z</cp:lastPrinted>
  <dcterms:created xsi:type="dcterms:W3CDTF">2002-06-10T15:51:10Z</dcterms:created>
  <dcterms:modified xsi:type="dcterms:W3CDTF">2019-07-10T20:45:19Z</dcterms:modified>
</cp:coreProperties>
</file>